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2\"/>
    </mc:Choice>
  </mc:AlternateContent>
  <xr:revisionPtr revIDLastSave="0" documentId="8_{D0D3071C-60FC-4C92-BA80-AA2067C7D3ED}" xr6:coauthVersionLast="43" xr6:coauthVersionMax="43" xr10:uidLastSave="{00000000-0000-0000-0000-000000000000}"/>
  <bookViews>
    <workbookView xWindow="-120" yWindow="-120" windowWidth="20730" windowHeight="11160" xr2:uid="{8A72502D-73C8-4E26-9E2D-1153815A33E3}"/>
  </bookViews>
  <sheets>
    <sheet name="Juni" sheetId="1" r:id="rId1"/>
  </sheets>
  <externalReferences>
    <externalReference r:id="rId2"/>
  </externalReferences>
  <definedNames>
    <definedName name="_xlnm.Print_Titles" localSheetId="0">Juni!$9:$11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7" i="1" l="1"/>
  <c r="P67" i="1" s="1"/>
  <c r="N67" i="1"/>
  <c r="L67" i="1"/>
  <c r="K67" i="1"/>
  <c r="H67" i="1"/>
  <c r="I67" i="1" s="1"/>
  <c r="G67" i="1"/>
  <c r="M66" i="1"/>
  <c r="J66" i="1"/>
  <c r="K66" i="1" s="1"/>
  <c r="O66" i="1" s="1"/>
  <c r="P66" i="1" s="1"/>
  <c r="H66" i="1"/>
  <c r="L66" i="1" s="1"/>
  <c r="G66" i="1"/>
  <c r="G65" i="1" s="1"/>
  <c r="G64" i="1" s="1"/>
  <c r="H65" i="1"/>
  <c r="L65" i="1" s="1"/>
  <c r="O63" i="1"/>
  <c r="P63" i="1" s="1"/>
  <c r="N63" i="1"/>
  <c r="L63" i="1"/>
  <c r="K63" i="1"/>
  <c r="I63" i="1"/>
  <c r="I62" i="1" s="1"/>
  <c r="M62" i="1" s="1"/>
  <c r="H63" i="1"/>
  <c r="H62" i="1" s="1"/>
  <c r="L62" i="1" s="1"/>
  <c r="N62" i="1" s="1"/>
  <c r="G63" i="1"/>
  <c r="K62" i="1"/>
  <c r="O62" i="1" s="1"/>
  <c r="P62" i="1" s="1"/>
  <c r="J62" i="1"/>
  <c r="G62" i="1"/>
  <c r="N61" i="1"/>
  <c r="L61" i="1"/>
  <c r="H61" i="1"/>
  <c r="I61" i="1" s="1"/>
  <c r="G61" i="1"/>
  <c r="K61" i="1" s="1"/>
  <c r="O61" i="1" s="1"/>
  <c r="P61" i="1" s="1"/>
  <c r="N60" i="1"/>
  <c r="N59" i="1" s="1"/>
  <c r="M60" i="1"/>
  <c r="K60" i="1"/>
  <c r="O60" i="1" s="1"/>
  <c r="P60" i="1" s="1"/>
  <c r="H60" i="1"/>
  <c r="L60" i="1" s="1"/>
  <c r="J59" i="1"/>
  <c r="K59" i="1" s="1"/>
  <c r="O59" i="1" s="1"/>
  <c r="P59" i="1" s="1"/>
  <c r="H59" i="1"/>
  <c r="L59" i="1" s="1"/>
  <c r="G59" i="1"/>
  <c r="G58" i="1" s="1"/>
  <c r="G57" i="1" s="1"/>
  <c r="J58" i="1"/>
  <c r="K58" i="1" s="1"/>
  <c r="O58" i="1" s="1"/>
  <c r="P58" i="1" s="1"/>
  <c r="N56" i="1"/>
  <c r="M56" i="1"/>
  <c r="K56" i="1"/>
  <c r="O56" i="1" s="1"/>
  <c r="P56" i="1" s="1"/>
  <c r="I56" i="1"/>
  <c r="I54" i="1" s="1"/>
  <c r="M54" i="1" s="1"/>
  <c r="H56" i="1"/>
  <c r="L56" i="1" s="1"/>
  <c r="N55" i="1"/>
  <c r="M55" i="1"/>
  <c r="K55" i="1"/>
  <c r="O55" i="1" s="1"/>
  <c r="P55" i="1" s="1"/>
  <c r="J55" i="1"/>
  <c r="J54" i="1" s="1"/>
  <c r="K54" i="1" s="1"/>
  <c r="O54" i="1" s="1"/>
  <c r="P54" i="1" s="1"/>
  <c r="H55" i="1"/>
  <c r="H54" i="1" s="1"/>
  <c r="L54" i="1" s="1"/>
  <c r="N54" i="1" s="1"/>
  <c r="G55" i="1"/>
  <c r="G54" i="1"/>
  <c r="N53" i="1"/>
  <c r="H53" i="1"/>
  <c r="L53" i="1" s="1"/>
  <c r="G53" i="1"/>
  <c r="K53" i="1" s="1"/>
  <c r="O53" i="1" s="1"/>
  <c r="P53" i="1" s="1"/>
  <c r="M52" i="1"/>
  <c r="H52" i="1"/>
  <c r="L52" i="1" s="1"/>
  <c r="G52" i="1"/>
  <c r="N51" i="1"/>
  <c r="I51" i="1"/>
  <c r="M51" i="1" s="1"/>
  <c r="H51" i="1"/>
  <c r="L51" i="1" s="1"/>
  <c r="G51" i="1"/>
  <c r="K51" i="1" s="1"/>
  <c r="O51" i="1" s="1"/>
  <c r="P51" i="1" s="1"/>
  <c r="N50" i="1"/>
  <c r="K50" i="1"/>
  <c r="O50" i="1" s="1"/>
  <c r="P50" i="1" s="1"/>
  <c r="H50" i="1"/>
  <c r="H49" i="1" s="1"/>
  <c r="G50" i="1"/>
  <c r="G49" i="1" s="1"/>
  <c r="G48" i="1" s="1"/>
  <c r="G47" i="1" s="1"/>
  <c r="P46" i="1"/>
  <c r="O46" i="1"/>
  <c r="N46" i="1"/>
  <c r="M46" i="1"/>
  <c r="K46" i="1"/>
  <c r="H46" i="1"/>
  <c r="L46" i="1" s="1"/>
  <c r="O45" i="1"/>
  <c r="P45" i="1" s="1"/>
  <c r="N45" i="1"/>
  <c r="K45" i="1"/>
  <c r="H45" i="1"/>
  <c r="L45" i="1" s="1"/>
  <c r="O44" i="1"/>
  <c r="P44" i="1" s="1"/>
  <c r="N44" i="1"/>
  <c r="M44" i="1"/>
  <c r="K44" i="1"/>
  <c r="H44" i="1"/>
  <c r="L44" i="1" s="1"/>
  <c r="P43" i="1"/>
  <c r="O43" i="1"/>
  <c r="N43" i="1"/>
  <c r="K43" i="1"/>
  <c r="H43" i="1"/>
  <c r="L43" i="1" s="1"/>
  <c r="N42" i="1"/>
  <c r="N41" i="1" s="1"/>
  <c r="K42" i="1"/>
  <c r="O42" i="1" s="1"/>
  <c r="P42" i="1" s="1"/>
  <c r="H42" i="1"/>
  <c r="L42" i="1" s="1"/>
  <c r="J41" i="1"/>
  <c r="H41" i="1"/>
  <c r="L41" i="1" s="1"/>
  <c r="G41" i="1"/>
  <c r="K41" i="1" s="1"/>
  <c r="O41" i="1" s="1"/>
  <c r="P41" i="1" s="1"/>
  <c r="N40" i="1"/>
  <c r="K40" i="1"/>
  <c r="O40" i="1" s="1"/>
  <c r="P40" i="1" s="1"/>
  <c r="I40" i="1"/>
  <c r="M40" i="1" s="1"/>
  <c r="H40" i="1"/>
  <c r="L40" i="1" s="1"/>
  <c r="P39" i="1"/>
  <c r="O39" i="1"/>
  <c r="N39" i="1"/>
  <c r="K39" i="1"/>
  <c r="H39" i="1"/>
  <c r="L39" i="1" s="1"/>
  <c r="O38" i="1"/>
  <c r="P38" i="1" s="1"/>
  <c r="N38" i="1"/>
  <c r="K38" i="1"/>
  <c r="H38" i="1"/>
  <c r="L38" i="1" s="1"/>
  <c r="O37" i="1"/>
  <c r="P37" i="1" s="1"/>
  <c r="N37" i="1"/>
  <c r="K37" i="1"/>
  <c r="H37" i="1"/>
  <c r="L37" i="1" s="1"/>
  <c r="L36" i="1" s="1"/>
  <c r="N36" i="1"/>
  <c r="J36" i="1"/>
  <c r="K36" i="1" s="1"/>
  <c r="O36" i="1" s="1"/>
  <c r="P36" i="1" s="1"/>
  <c r="G36" i="1"/>
  <c r="G14" i="1" s="1"/>
  <c r="G13" i="1" s="1"/>
  <c r="G68" i="1" s="1"/>
  <c r="G12" i="1" s="1"/>
  <c r="N35" i="1"/>
  <c r="K35" i="1"/>
  <c r="O35" i="1" s="1"/>
  <c r="P35" i="1" s="1"/>
  <c r="H35" i="1"/>
  <c r="L35" i="1" s="1"/>
  <c r="M34" i="1"/>
  <c r="H34" i="1"/>
  <c r="L34" i="1" s="1"/>
  <c r="M33" i="1"/>
  <c r="H33" i="1"/>
  <c r="H32" i="1" s="1"/>
  <c r="G32" i="1"/>
  <c r="N31" i="1"/>
  <c r="M31" i="1"/>
  <c r="K31" i="1"/>
  <c r="O31" i="1" s="1"/>
  <c r="P31" i="1" s="1"/>
  <c r="J31" i="1"/>
  <c r="H31" i="1"/>
  <c r="L31" i="1" s="1"/>
  <c r="N30" i="1"/>
  <c r="M30" i="1"/>
  <c r="K30" i="1"/>
  <c r="O30" i="1" s="1"/>
  <c r="P30" i="1" s="1"/>
  <c r="I30" i="1"/>
  <c r="H30" i="1"/>
  <c r="L30" i="1" s="1"/>
  <c r="N29" i="1"/>
  <c r="M29" i="1"/>
  <c r="K29" i="1"/>
  <c r="O29" i="1" s="1"/>
  <c r="P29" i="1" s="1"/>
  <c r="H29" i="1"/>
  <c r="L29" i="1" s="1"/>
  <c r="N28" i="1"/>
  <c r="L28" i="1"/>
  <c r="K28" i="1"/>
  <c r="O28" i="1" s="1"/>
  <c r="P28" i="1" s="1"/>
  <c r="I28" i="1"/>
  <c r="M28" i="1" s="1"/>
  <c r="H28" i="1"/>
  <c r="N27" i="1"/>
  <c r="L27" i="1"/>
  <c r="K27" i="1"/>
  <c r="O27" i="1" s="1"/>
  <c r="P27" i="1" s="1"/>
  <c r="I27" i="1"/>
  <c r="M27" i="1" s="1"/>
  <c r="H27" i="1"/>
  <c r="M26" i="1"/>
  <c r="L26" i="1"/>
  <c r="J26" i="1"/>
  <c r="N26" i="1" s="1"/>
  <c r="N23" i="1" s="1"/>
  <c r="H26" i="1"/>
  <c r="N25" i="1"/>
  <c r="L25" i="1"/>
  <c r="K25" i="1"/>
  <c r="O25" i="1" s="1"/>
  <c r="P25" i="1" s="1"/>
  <c r="I25" i="1"/>
  <c r="M25" i="1" s="1"/>
  <c r="H25" i="1"/>
  <c r="N24" i="1"/>
  <c r="L24" i="1"/>
  <c r="K24" i="1"/>
  <c r="O24" i="1" s="1"/>
  <c r="P24" i="1" s="1"/>
  <c r="I24" i="1"/>
  <c r="I23" i="1" s="1"/>
  <c r="M23" i="1" s="1"/>
  <c r="H24" i="1"/>
  <c r="H23" i="1" s="1"/>
  <c r="J23" i="1"/>
  <c r="G23" i="1"/>
  <c r="N22" i="1"/>
  <c r="M22" i="1"/>
  <c r="L22" i="1"/>
  <c r="K22" i="1"/>
  <c r="O22" i="1" s="1"/>
  <c r="P22" i="1" s="1"/>
  <c r="J22" i="1"/>
  <c r="H22" i="1"/>
  <c r="N21" i="1"/>
  <c r="M21" i="1"/>
  <c r="L21" i="1"/>
  <c r="L19" i="1" s="1"/>
  <c r="K21" i="1"/>
  <c r="O21" i="1" s="1"/>
  <c r="P21" i="1" s="1"/>
  <c r="J21" i="1"/>
  <c r="H21" i="1"/>
  <c r="L20" i="1"/>
  <c r="K20" i="1"/>
  <c r="O20" i="1" s="1"/>
  <c r="P20" i="1" s="1"/>
  <c r="I20" i="1"/>
  <c r="I19" i="1" s="1"/>
  <c r="H20" i="1"/>
  <c r="H19" i="1" s="1"/>
  <c r="K19" i="1"/>
  <c r="O19" i="1" s="1"/>
  <c r="P19" i="1" s="1"/>
  <c r="J19" i="1"/>
  <c r="G19" i="1"/>
  <c r="P18" i="1"/>
  <c r="O18" i="1"/>
  <c r="N18" i="1"/>
  <c r="K18" i="1"/>
  <c r="H18" i="1"/>
  <c r="L18" i="1" s="1"/>
  <c r="P17" i="1"/>
  <c r="O17" i="1"/>
  <c r="N17" i="1"/>
  <c r="K17" i="1"/>
  <c r="H17" i="1"/>
  <c r="L17" i="1" s="1"/>
  <c r="P16" i="1"/>
  <c r="O16" i="1"/>
  <c r="N16" i="1"/>
  <c r="K16" i="1"/>
  <c r="H16" i="1"/>
  <c r="L16" i="1" s="1"/>
  <c r="N15" i="1"/>
  <c r="J15" i="1"/>
  <c r="H15" i="1"/>
  <c r="G15" i="1"/>
  <c r="K15" i="1" s="1"/>
  <c r="O15" i="1" s="1"/>
  <c r="P15" i="1" s="1"/>
  <c r="I59" i="1" l="1"/>
  <c r="M61" i="1"/>
  <c r="I65" i="1"/>
  <c r="M67" i="1"/>
  <c r="L23" i="1"/>
  <c r="L15" i="1"/>
  <c r="L14" i="1" s="1"/>
  <c r="L13" i="1" s="1"/>
  <c r="H48" i="1"/>
  <c r="L49" i="1"/>
  <c r="N58" i="1"/>
  <c r="H64" i="1"/>
  <c r="L64" i="1" s="1"/>
  <c r="M20" i="1"/>
  <c r="M19" i="1" s="1"/>
  <c r="K23" i="1"/>
  <c r="O23" i="1" s="1"/>
  <c r="P23" i="1" s="1"/>
  <c r="K26" i="1"/>
  <c r="O26" i="1" s="1"/>
  <c r="P26" i="1" s="1"/>
  <c r="J33" i="1"/>
  <c r="J34" i="1"/>
  <c r="I35" i="1"/>
  <c r="H36" i="1"/>
  <c r="H14" i="1" s="1"/>
  <c r="H13" i="1" s="1"/>
  <c r="I50" i="1"/>
  <c r="L55" i="1"/>
  <c r="H58" i="1"/>
  <c r="N66" i="1"/>
  <c r="M24" i="1"/>
  <c r="L33" i="1"/>
  <c r="L32" i="1" s="1"/>
  <c r="I37" i="1"/>
  <c r="I38" i="1"/>
  <c r="M38" i="1" s="1"/>
  <c r="I39" i="1"/>
  <c r="I45" i="1"/>
  <c r="M45" i="1" s="1"/>
  <c r="L50" i="1"/>
  <c r="J52" i="1"/>
  <c r="M63" i="1"/>
  <c r="I16" i="1"/>
  <c r="I17" i="1"/>
  <c r="M17" i="1" s="1"/>
  <c r="I18" i="1"/>
  <c r="M18" i="1" s="1"/>
  <c r="I42" i="1"/>
  <c r="I43" i="1"/>
  <c r="M43" i="1" s="1"/>
  <c r="I53" i="1"/>
  <c r="M53" i="1" s="1"/>
  <c r="J65" i="1"/>
  <c r="H57" i="1" l="1"/>
  <c r="L57" i="1" s="1"/>
  <c r="L58" i="1"/>
  <c r="M42" i="1"/>
  <c r="I41" i="1"/>
  <c r="M41" i="1" s="1"/>
  <c r="I49" i="1"/>
  <c r="M50" i="1"/>
  <c r="N64" i="1"/>
  <c r="N57" i="1"/>
  <c r="M16" i="1"/>
  <c r="M15" i="1" s="1"/>
  <c r="M14" i="1" s="1"/>
  <c r="M13" i="1" s="1"/>
  <c r="I15" i="1"/>
  <c r="I14" i="1" s="1"/>
  <c r="I13" i="1" s="1"/>
  <c r="M35" i="1"/>
  <c r="I32" i="1"/>
  <c r="M32" i="1" s="1"/>
  <c r="M65" i="1"/>
  <c r="N65" i="1" s="1"/>
  <c r="I64" i="1"/>
  <c r="M64" i="1" s="1"/>
  <c r="N34" i="1"/>
  <c r="K34" i="1"/>
  <c r="O34" i="1" s="1"/>
  <c r="P34" i="1" s="1"/>
  <c r="H47" i="1"/>
  <c r="L47" i="1" s="1"/>
  <c r="L48" i="1"/>
  <c r="I36" i="1"/>
  <c r="M37" i="1"/>
  <c r="M36" i="1" s="1"/>
  <c r="K65" i="1"/>
  <c r="O65" i="1" s="1"/>
  <c r="P65" i="1" s="1"/>
  <c r="J64" i="1"/>
  <c r="N52" i="1"/>
  <c r="N49" i="1" s="1"/>
  <c r="N48" i="1" s="1"/>
  <c r="N47" i="1" s="1"/>
  <c r="K52" i="1"/>
  <c r="O52" i="1" s="1"/>
  <c r="P52" i="1" s="1"/>
  <c r="J49" i="1"/>
  <c r="N33" i="1"/>
  <c r="N32" i="1" s="1"/>
  <c r="K33" i="1"/>
  <c r="O33" i="1" s="1"/>
  <c r="P33" i="1" s="1"/>
  <c r="J32" i="1"/>
  <c r="N20" i="1"/>
  <c r="N19" i="1" s="1"/>
  <c r="I58" i="1"/>
  <c r="M59" i="1"/>
  <c r="H68" i="1" l="1"/>
  <c r="M58" i="1"/>
  <c r="I57" i="1"/>
  <c r="M57" i="1" s="1"/>
  <c r="K64" i="1"/>
  <c r="O64" i="1" s="1"/>
  <c r="P64" i="1" s="1"/>
  <c r="J57" i="1"/>
  <c r="K57" i="1" s="1"/>
  <c r="O57" i="1" s="1"/>
  <c r="P57" i="1" s="1"/>
  <c r="J48" i="1"/>
  <c r="K49" i="1"/>
  <c r="O49" i="1" s="1"/>
  <c r="P49" i="1" s="1"/>
  <c r="N14" i="1"/>
  <c r="N13" i="1" s="1"/>
  <c r="N68" i="1" s="1"/>
  <c r="N12" i="1" s="1"/>
  <c r="I48" i="1"/>
  <c r="M49" i="1"/>
  <c r="K32" i="1"/>
  <c r="O32" i="1" s="1"/>
  <c r="P32" i="1" s="1"/>
  <c r="J14" i="1"/>
  <c r="I47" i="1" l="1"/>
  <c r="M48" i="1"/>
  <c r="H12" i="1"/>
  <c r="L12" i="1" s="1"/>
  <c r="L68" i="1"/>
  <c r="K48" i="1"/>
  <c r="O48" i="1" s="1"/>
  <c r="P48" i="1" s="1"/>
  <c r="J47" i="1"/>
  <c r="K47" i="1" s="1"/>
  <c r="O47" i="1" s="1"/>
  <c r="P47" i="1" s="1"/>
  <c r="K14" i="1"/>
  <c r="O14" i="1" s="1"/>
  <c r="P14" i="1" s="1"/>
  <c r="J13" i="1"/>
  <c r="M47" i="1" l="1"/>
  <c r="I68" i="1"/>
  <c r="K13" i="1"/>
  <c r="O13" i="1" s="1"/>
  <c r="P13" i="1" s="1"/>
  <c r="J68" i="1"/>
  <c r="J12" i="1" l="1"/>
  <c r="K12" i="1" s="1"/>
  <c r="O12" i="1" s="1"/>
  <c r="P12" i="1" s="1"/>
  <c r="K68" i="1"/>
  <c r="O68" i="1" s="1"/>
  <c r="P68" i="1" s="1"/>
  <c r="I71" i="1"/>
  <c r="I12" i="1"/>
  <c r="M68" i="1"/>
  <c r="M12" i="1" s="1"/>
</calcChain>
</file>

<file path=xl/sharedStrings.xml><?xml version="1.0" encoding="utf-8"?>
<sst xmlns="http://schemas.openxmlformats.org/spreadsheetml/2006/main" count="140" uniqueCount="92">
  <si>
    <t>REALISASI PENGGUNAAN DANA PEKERJAAN / KEGIATAN TAHUN ANGGARAN 2022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</si>
  <si>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</si>
  <si>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</si>
  <si>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</si>
  <si>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</si>
  <si>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</si>
  <si>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</si>
  <si>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</si>
  <si>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Juni 2022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</si>
  <si>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</si>
  <si>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</si>
  <si>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</si>
  <si>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</si>
  <si>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</si>
  <si>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</si>
  <si>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</si>
  <si>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</si>
  <si>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</si>
  <si>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</si>
  <si>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</si>
  <si>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</si>
  <si>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</si>
  <si>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URUSAN PEMERINTAHAN WAJIB YANG TIDAK BERKAITAN DENGAN PELAYANAN DASAR</t>
  </si>
  <si>
    <t>URUSAN PEMERINTAHAN BIDANG PERPUSTAKAAN</t>
  </si>
  <si>
    <t>PROGRAM PENUNJANG URUSAN PEMERINTAHAN DAERAH KABUPATEN/KOTA</t>
  </si>
  <si>
    <t>2.01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</si>
  <si>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</si>
  <si>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</si>
  <si>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</si>
  <si>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Evaluasi Kinerja Perangkat Daerah</t>
  </si>
  <si>
    <t>2.02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</si>
  <si>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</si>
  <si>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</si>
  <si>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</si>
  <si>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</si>
  <si>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2.06</t>
  </si>
  <si>
    <t>Administrasi Umum Perangkat Daerah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</si>
  <si>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</si>
  <si>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</si>
  <si>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</si>
  <si>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</si>
  <si>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</si>
  <si>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</si>
  <si>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Penyelenggaraan Rapat Koordinasi dan Konsultasi SKPD</t>
  </si>
  <si>
    <t>Penatausahaan Arsip Dinamis pada SKPD</t>
  </si>
  <si>
    <t>2.07</t>
  </si>
  <si>
    <t>Pengadaan Barang Milik Daerah Penunjang Urusan Pemerintah Daerah</t>
  </si>
  <si>
    <t>Pengadaan Peralatan dan Mesin Lainnya</t>
  </si>
  <si>
    <t>Pengadaan Gedung Kantor atau Bangunan Lainnya</t>
  </si>
  <si>
    <t>Pengadaan Sarana dan Prasarana Gedung Kantor atau Bangunan Lainnya</t>
  </si>
  <si>
    <t>2.08</t>
  </si>
  <si>
    <t>Penyediaan Jasa Penunjang Urusan Pemerintahan Daerah</t>
  </si>
  <si>
    <t>Penyediaan Jasa Surat Menyurat</t>
  </si>
  <si>
    <t>Penyediaan Jasa Komunikasi, Sumber Daya Air dan Listrik</t>
  </si>
  <si>
    <t>Penyediaan Jasa Peralatan dan Perlengkapan Kantor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</si>
  <si>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</si>
  <si>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</si>
  <si>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</si>
  <si>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</si>
  <si>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</si>
  <si>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</si>
  <si>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</si>
  <si>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</si>
  <si>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URUSAN PROGRAM BIDANG PERPUSTAKAAN</t>
  </si>
  <si>
    <t>PROGRAM PEMBINAAN PERPUSTAKAAN</t>
  </si>
  <si>
    <t>Pengelolaan Perpustakaan Tingkat Daerah Kabupaten/Kota</t>
  </si>
  <si>
    <t>Pengembangan dan Pemeliharaan Layanan Perpustakaan Elektronik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</si>
  <si>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</si>
  <si>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</si>
  <si>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</si>
  <si>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</si>
  <si>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Pembangunan dan Pemeliharaan Sarana Perpustakaan di Tempat-Tempat Umum yang Menjadi Kewenangan Daerah Kabupaten/Kota</t>
  </si>
  <si>
    <t>Pengembangan Literasi Berbasis Inklusi Sosial</t>
  </si>
  <si>
    <t>URUSAN PEMERINTAHAN BIDANG KEARSIPAN</t>
  </si>
  <si>
    <t>PROGRAM PENGELOLAAN ARSIP</t>
  </si>
  <si>
    <t>Pengelolaan Arsip Dinamis Daerah Kabupaten/Kota</t>
  </si>
  <si>
    <t>Penciptaan dan Penggunaan Arsip Dinamis</t>
  </si>
  <si>
    <t>Pemeliharaan dan Penyusutan Arsip Dinamis</t>
  </si>
  <si>
    <t>Pengelolaan Arsip Statis Daerah Kabupaten/Kota</t>
  </si>
  <si>
    <t>Akuisisi, Pengolahan, Preservasi, dan Akses Arsip Statis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</si>
  <si>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</si>
  <si>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</si>
  <si>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</si>
  <si>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</si>
  <si>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JUMLAH</t>
  </si>
  <si>
    <t>Karanganyar,       Juli 2022</t>
  </si>
  <si>
    <t xml:space="preserve">Plt. 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</si>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</sst>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);\(#,##0\)"/>
    <numFmt numFmtId="165" formatCode="_-* #,##0.00_-;\-* #,##0.00_-;_-* &quot;-&quot;_-;_-@_-"/>
    <numFmt numFmtId="166" formatCode="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color indexed="8"/>
      <name val="Bookman Old Style"/>
      <family val="1"/>
    </font>
    <font>
      <sz val="9"/>
      <color indexed="8"/>
      <name val="Bookman Old Style"/>
      <family val="1"/>
    </font>
    <font>
      <b/>
      <sz val="9"/>
      <color rgb="FF000000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9"/>
      <color rgb="FF000000"/>
      <name val="Bookman Old Style"/>
      <family val="1"/>
    </font>
    <font>
      <sz val="9"/>
      <name val="Bookman Old Style"/>
      <family val="1"/>
    </font>
    <font>
      <sz val="9"/>
      <color theme="0"/>
      <name val="Bookman Old Style"/>
      <family val="1"/>
    </font>
    <font>
      <u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1" fontId="8" fillId="0" borderId="0" xfId="0" applyNumberFormat="1" applyFont="1" applyAlignment="1">
      <alignment vertical="top" wrapText="1"/>
    </xf>
    <xf numFmtId="17" fontId="5" fillId="0" borderId="0" xfId="0" quotePrefix="1" applyNumberFormat="1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vertical="top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9" xfId="0" applyFont="1" applyBorder="1" applyAlignment="1">
      <alignment vertical="top"/>
    </xf>
    <xf numFmtId="41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41" fontId="11" fillId="0" borderId="3" xfId="0" applyNumberFormat="1" applyFont="1" applyBorder="1" applyAlignment="1">
      <alignment vertical="top"/>
    </xf>
    <xf numFmtId="165" fontId="11" fillId="0" borderId="3" xfId="1" applyNumberFormat="1" applyFont="1" applyBorder="1" applyAlignment="1">
      <alignment horizontal="center" vertical="top"/>
    </xf>
    <xf numFmtId="165" fontId="11" fillId="0" borderId="3" xfId="0" applyNumberFormat="1" applyFont="1" applyBorder="1" applyAlignment="1">
      <alignment vertical="top"/>
    </xf>
    <xf numFmtId="2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41" fontId="9" fillId="0" borderId="3" xfId="0" applyNumberFormat="1" applyFont="1" applyBorder="1" applyAlignment="1">
      <alignment horizontal="right" vertical="top" shrinkToFit="1"/>
    </xf>
    <xf numFmtId="166" fontId="9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 shrinkToFit="1"/>
    </xf>
    <xf numFmtId="166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center" vertical="top"/>
    </xf>
    <xf numFmtId="166" fontId="12" fillId="0" borderId="11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/>
    </xf>
    <xf numFmtId="41" fontId="12" fillId="0" borderId="3" xfId="0" applyNumberFormat="1" applyFont="1" applyBorder="1" applyAlignment="1">
      <alignment horizontal="right" vertical="top" shrinkToFit="1"/>
    </xf>
    <xf numFmtId="41" fontId="3" fillId="0" borderId="3" xfId="0" applyNumberFormat="1" applyFont="1" applyBorder="1" applyAlignment="1">
      <alignment vertical="top"/>
    </xf>
    <xf numFmtId="165" fontId="3" fillId="0" borderId="3" xfId="1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vertical="top"/>
    </xf>
    <xf numFmtId="2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66" fontId="12" fillId="0" borderId="12" xfId="0" applyNumberFormat="1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vertical="top" wrapText="1"/>
    </xf>
    <xf numFmtId="41" fontId="12" fillId="0" borderId="3" xfId="0" applyNumberFormat="1" applyFont="1" applyBorder="1" applyAlignment="1">
      <alignment vertical="top" shrinkToFit="1"/>
    </xf>
    <xf numFmtId="0" fontId="13" fillId="0" borderId="4" xfId="0" applyFont="1" applyBorder="1" applyAlignment="1">
      <alignment vertical="top"/>
    </xf>
    <xf numFmtId="1" fontId="12" fillId="0" borderId="11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center" vertical="top" shrinkToFit="1"/>
    </xf>
    <xf numFmtId="1" fontId="9" fillId="0" borderId="11" xfId="0" applyNumberFormat="1" applyFont="1" applyBorder="1" applyAlignment="1">
      <alignment horizontal="center" vertical="top" shrinkToFit="1"/>
    </xf>
    <xf numFmtId="41" fontId="9" fillId="0" borderId="3" xfId="0" applyNumberFormat="1" applyFont="1" applyBorder="1" applyAlignment="1">
      <alignment vertical="top" shrinkToFit="1"/>
    </xf>
    <xf numFmtId="0" fontId="10" fillId="0" borderId="4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center" vertical="top" shrinkToFit="1"/>
    </xf>
    <xf numFmtId="166" fontId="9" fillId="0" borderId="15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" fontId="12" fillId="0" borderId="14" xfId="0" applyNumberFormat="1" applyFont="1" applyBorder="1" applyAlignment="1">
      <alignment horizontal="center" vertical="top" shrinkToFit="1"/>
    </xf>
    <xf numFmtId="166" fontId="12" fillId="0" borderId="15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41" fontId="3" fillId="0" borderId="0" xfId="0" applyNumberFormat="1" applyFont="1"/>
    <xf numFmtId="41" fontId="14" fillId="0" borderId="0" xfId="0" applyNumberFormat="1" applyFont="1"/>
    <xf numFmtId="0" fontId="3" fillId="0" borderId="0" xfId="0" applyFont="1" applyAlignment="1">
      <alignment horizontal="right"/>
    </xf>
    <xf numFmtId="0" fontId="15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K%202022\POK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</sheetNames>
    <sheetDataSet>
      <sheetData sheetId="0"/>
      <sheetData sheetId="1"/>
      <sheetData sheetId="2"/>
      <sheetData sheetId="3"/>
      <sheetData sheetId="4">
        <row r="16">
          <cell r="J16">
            <v>3209800</v>
          </cell>
        </row>
        <row r="17">
          <cell r="J17">
            <v>2721300</v>
          </cell>
        </row>
        <row r="18">
          <cell r="J18">
            <v>2250500</v>
          </cell>
        </row>
        <row r="20">
          <cell r="J20">
            <v>1312423440</v>
          </cell>
        </row>
        <row r="21">
          <cell r="J21">
            <v>0</v>
          </cell>
        </row>
        <row r="22">
          <cell r="J22">
            <v>0</v>
          </cell>
        </row>
        <row r="24">
          <cell r="J24">
            <v>4729700</v>
          </cell>
        </row>
        <row r="25">
          <cell r="J25">
            <v>495000</v>
          </cell>
        </row>
        <row r="26">
          <cell r="J26">
            <v>0</v>
          </cell>
        </row>
        <row r="27">
          <cell r="J27">
            <v>3025200</v>
          </cell>
        </row>
        <row r="28">
          <cell r="J28">
            <v>4000000</v>
          </cell>
        </row>
        <row r="29">
          <cell r="J29">
            <v>0</v>
          </cell>
        </row>
        <row r="30">
          <cell r="J30">
            <v>29449521</v>
          </cell>
        </row>
        <row r="31">
          <cell r="J31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1470000</v>
          </cell>
        </row>
        <row r="37">
          <cell r="J37">
            <v>1324000</v>
          </cell>
        </row>
        <row r="38">
          <cell r="J38">
            <v>34724694</v>
          </cell>
        </row>
        <row r="39">
          <cell r="J39">
            <v>4932800</v>
          </cell>
        </row>
        <row r="40">
          <cell r="J40">
            <v>137000000</v>
          </cell>
        </row>
        <row r="42">
          <cell r="J42">
            <v>2400000</v>
          </cell>
        </row>
        <row r="43">
          <cell r="J43">
            <v>7500000</v>
          </cell>
        </row>
        <row r="44">
          <cell r="J44">
            <v>0</v>
          </cell>
        </row>
        <row r="45">
          <cell r="J45">
            <v>7442500</v>
          </cell>
        </row>
        <row r="46">
          <cell r="J46">
            <v>0</v>
          </cell>
        </row>
        <row r="50">
          <cell r="J50">
            <v>12052300</v>
          </cell>
        </row>
        <row r="51">
          <cell r="J51">
            <v>5026700</v>
          </cell>
        </row>
        <row r="52">
          <cell r="J52">
            <v>0</v>
          </cell>
        </row>
        <row r="53">
          <cell r="J53">
            <v>3617600</v>
          </cell>
        </row>
        <row r="55">
          <cell r="J55">
            <v>0</v>
          </cell>
        </row>
        <row r="56">
          <cell r="J56">
            <v>5203700</v>
          </cell>
        </row>
        <row r="60">
          <cell r="J60">
            <v>0</v>
          </cell>
        </row>
        <row r="61">
          <cell r="J61">
            <v>10991000</v>
          </cell>
        </row>
        <row r="63">
          <cell r="J63">
            <v>20000000</v>
          </cell>
        </row>
        <row r="66">
          <cell r="J66">
            <v>0</v>
          </cell>
        </row>
        <row r="67">
          <cell r="J67">
            <v>1400000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4FED0-F9B7-413C-A8E4-9EEC2D0E2A66}">
  <dimension ref="A1:Q77"/>
  <sheetViews>
    <sheetView tabSelected="1" view="pageBreakPreview" topLeftCell="A13" zoomScale="60" zoomScaleNormal="100" workbookViewId="0">
      <selection activeCell="J12" sqref="J12"/>
    </sheetView>
  </sheetViews>
  <sheetFormatPr defaultColWidth="8.7109375" defaultRowHeight="12.75" x14ac:dyDescent="0.25"/>
  <cols>
    <col min="1" max="5" width="5.140625" style="2" customWidth="1"/>
    <col min="6" max="6" width="46.42578125" style="2" bestFit="1" customWidth="1"/>
    <col min="7" max="7" width="15.42578125" style="2" bestFit="1" customWidth="1"/>
    <col min="8" max="8" width="16.5703125" style="86" bestFit="1" customWidth="1"/>
    <col min="9" max="9" width="14.28515625" style="2" customWidth="1"/>
    <col min="10" max="10" width="15.140625" style="2" bestFit="1" customWidth="1"/>
    <col min="11" max="11" width="7.5703125" style="2" bestFit="1" customWidth="1"/>
    <col min="12" max="12" width="16.140625" style="2" bestFit="1" customWidth="1"/>
    <col min="13" max="13" width="16" style="2" customWidth="1"/>
    <col min="14" max="14" width="15.140625" style="2" bestFit="1" customWidth="1"/>
    <col min="15" max="15" width="7.5703125" style="2" bestFit="1" customWidth="1"/>
    <col min="16" max="16" width="13.5703125" style="2" customWidth="1"/>
    <col min="17" max="17" width="8.7109375" style="2"/>
    <col min="18" max="18" width="11.28515625" style="2" bestFit="1" customWidth="1"/>
    <col min="19" max="16384" width="8.710937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9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" x14ac:dyDescent="0.25">
      <c r="A3" s="3"/>
      <c r="B3" s="4"/>
      <c r="C3" s="4"/>
      <c r="D3" s="4"/>
      <c r="E3" s="4"/>
      <c r="F3" s="4"/>
      <c r="G3" s="5"/>
      <c r="H3" s="6"/>
      <c r="I3" s="5"/>
      <c r="J3" s="4"/>
      <c r="K3" s="4"/>
      <c r="L3" s="4"/>
      <c r="M3" s="4"/>
      <c r="N3" s="4"/>
      <c r="O3" s="4"/>
      <c r="P3" s="4"/>
    </row>
    <row r="4" spans="1:17" ht="15" x14ac:dyDescent="0.25">
      <c r="A4" s="7" t="s">
        <v>2</v>
      </c>
      <c r="C4" s="8"/>
      <c r="D4" s="9" t="s">
        <v>3</v>
      </c>
      <c r="E4" s="10" t="s">
        <v>4</v>
      </c>
      <c r="F4" s="11"/>
      <c r="G4" s="12"/>
      <c r="H4" s="13"/>
      <c r="I4" s="5"/>
      <c r="J4" s="11"/>
      <c r="K4" s="4"/>
      <c r="L4" s="4"/>
      <c r="M4" s="4"/>
      <c r="N4" s="4"/>
      <c r="O4" s="4"/>
      <c r="P4" s="4"/>
    </row>
    <row r="5" spans="1:17" ht="15" x14ac:dyDescent="0.25">
      <c r="A5" s="7" t="s">
        <v>5</v>
      </c>
      <c r="C5" s="8"/>
      <c r="D5" s="9" t="s">
        <v>3</v>
      </c>
      <c r="E5" s="10" t="s">
        <v>6</v>
      </c>
      <c r="F5" s="11"/>
      <c r="G5" s="11"/>
      <c r="H5" s="13"/>
      <c r="I5" s="11"/>
      <c r="J5" s="11"/>
      <c r="K5" s="4"/>
      <c r="L5" s="4"/>
      <c r="M5" s="4"/>
      <c r="N5" s="4"/>
      <c r="O5" s="4"/>
      <c r="P5" s="4"/>
    </row>
    <row r="6" spans="1:17" ht="15" x14ac:dyDescent="0.25">
      <c r="A6" s="7" t="s">
        <v>7</v>
      </c>
      <c r="C6" s="8"/>
      <c r="D6" s="9" t="s">
        <v>3</v>
      </c>
      <c r="E6" s="14" t="s">
        <v>8</v>
      </c>
      <c r="F6" s="11"/>
      <c r="G6" s="11"/>
      <c r="H6" s="13"/>
      <c r="I6" s="11"/>
      <c r="J6" s="11"/>
      <c r="K6" s="4"/>
      <c r="L6" s="4"/>
      <c r="M6" s="4"/>
      <c r="N6" s="4"/>
      <c r="O6" s="4"/>
      <c r="P6" s="4"/>
    </row>
    <row r="9" spans="1:17" x14ac:dyDescent="0.25">
      <c r="A9" s="15" t="s">
        <v>9</v>
      </c>
      <c r="B9" s="15"/>
      <c r="C9" s="15"/>
      <c r="D9" s="15"/>
      <c r="E9" s="15"/>
      <c r="F9" s="16" t="s">
        <v>10</v>
      </c>
      <c r="G9" s="17" t="s">
        <v>11</v>
      </c>
      <c r="H9" s="18" t="s">
        <v>12</v>
      </c>
      <c r="I9" s="19"/>
      <c r="J9" s="19"/>
      <c r="K9" s="20"/>
      <c r="L9" s="18" t="s">
        <v>13</v>
      </c>
      <c r="M9" s="19"/>
      <c r="N9" s="19"/>
      <c r="O9" s="20"/>
      <c r="P9" s="21" t="s">
        <v>14</v>
      </c>
      <c r="Q9" s="22" t="s">
        <v>15</v>
      </c>
    </row>
    <row r="10" spans="1:17" x14ac:dyDescent="0.25">
      <c r="A10" s="23"/>
      <c r="B10" s="23"/>
      <c r="C10" s="23"/>
      <c r="D10" s="23"/>
      <c r="E10" s="23"/>
      <c r="F10" s="24"/>
      <c r="G10" s="25" t="s">
        <v>16</v>
      </c>
      <c r="H10" s="26" t="s">
        <v>17</v>
      </c>
      <c r="I10" s="27" t="s">
        <v>18</v>
      </c>
      <c r="J10" s="28" t="s">
        <v>19</v>
      </c>
      <c r="K10" s="16" t="s">
        <v>20</v>
      </c>
      <c r="L10" s="27" t="s">
        <v>17</v>
      </c>
      <c r="M10" s="27" t="s">
        <v>18</v>
      </c>
      <c r="N10" s="27" t="s">
        <v>19</v>
      </c>
      <c r="O10" s="16" t="s">
        <v>20</v>
      </c>
      <c r="P10" s="29"/>
      <c r="Q10" s="22"/>
    </row>
    <row r="11" spans="1:17" x14ac:dyDescent="0.25">
      <c r="A11" s="30"/>
      <c r="B11" s="30"/>
      <c r="C11" s="30"/>
      <c r="D11" s="30"/>
      <c r="E11" s="30"/>
      <c r="F11" s="31"/>
      <c r="G11" s="32" t="s">
        <v>21</v>
      </c>
      <c r="H11" s="33"/>
      <c r="I11" s="34"/>
      <c r="J11" s="35"/>
      <c r="K11" s="31"/>
      <c r="L11" s="34"/>
      <c r="M11" s="34"/>
      <c r="N11" s="34"/>
      <c r="O11" s="31"/>
      <c r="P11" s="36"/>
      <c r="Q11" s="22"/>
    </row>
    <row r="12" spans="1:17" s="46" customFormat="1" ht="24" x14ac:dyDescent="0.25">
      <c r="A12" s="37">
        <v>2</v>
      </c>
      <c r="B12" s="38"/>
      <c r="C12" s="38"/>
      <c r="D12" s="38"/>
      <c r="E12" s="39"/>
      <c r="F12" s="40" t="s">
        <v>22</v>
      </c>
      <c r="G12" s="41">
        <f>G68</f>
        <v>5698649000</v>
      </c>
      <c r="H12" s="41">
        <f>H68</f>
        <v>1617389755</v>
      </c>
      <c r="I12" s="41">
        <f t="shared" ref="I12" si="0">I68</f>
        <v>361214718</v>
      </c>
      <c r="J12" s="41">
        <f>J68</f>
        <v>2026176073</v>
      </c>
      <c r="K12" s="42">
        <f>J12/G12*100</f>
        <v>35.55537589698892</v>
      </c>
      <c r="L12" s="41">
        <f>H12</f>
        <v>1617389755</v>
      </c>
      <c r="M12" s="41">
        <f t="shared" ref="M12:N12" si="1">M68</f>
        <v>361214718</v>
      </c>
      <c r="N12" s="41">
        <f t="shared" si="1"/>
        <v>2026176073</v>
      </c>
      <c r="O12" s="43">
        <f>K12</f>
        <v>35.55537589698892</v>
      </c>
      <c r="P12" s="44">
        <f>O12</f>
        <v>35.55537589698892</v>
      </c>
      <c r="Q12" s="45"/>
    </row>
    <row r="13" spans="1:17" s="46" customFormat="1" x14ac:dyDescent="0.25">
      <c r="A13" s="37">
        <v>2</v>
      </c>
      <c r="B13" s="37">
        <v>23</v>
      </c>
      <c r="C13" s="38"/>
      <c r="D13" s="38"/>
      <c r="E13" s="39"/>
      <c r="F13" s="47" t="s">
        <v>23</v>
      </c>
      <c r="G13" s="48">
        <f>G14</f>
        <v>4745710800</v>
      </c>
      <c r="H13" s="48">
        <f>H14</f>
        <v>1559098455</v>
      </c>
      <c r="I13" s="48">
        <f t="shared" ref="I13:J13" si="2">I14</f>
        <v>328950968</v>
      </c>
      <c r="J13" s="48">
        <f t="shared" si="2"/>
        <v>1921345423</v>
      </c>
      <c r="K13" s="42">
        <f t="shared" ref="K13:K19" si="3">J13/G13*100</f>
        <v>40.485935700085221</v>
      </c>
      <c r="L13" s="48">
        <f>L14</f>
        <v>1559098455</v>
      </c>
      <c r="M13" s="48">
        <f t="shared" ref="M13:N13" si="4">M14</f>
        <v>328950968</v>
      </c>
      <c r="N13" s="48">
        <f t="shared" si="4"/>
        <v>1921345423</v>
      </c>
      <c r="O13" s="43">
        <f t="shared" ref="O13:O68" si="5">K13</f>
        <v>40.485935700085221</v>
      </c>
      <c r="P13" s="44">
        <f t="shared" ref="P13:P68" si="6">O13</f>
        <v>40.485935700085221</v>
      </c>
      <c r="Q13" s="45"/>
    </row>
    <row r="14" spans="1:17" s="46" customFormat="1" ht="24" x14ac:dyDescent="0.25">
      <c r="A14" s="37">
        <v>2</v>
      </c>
      <c r="B14" s="37">
        <v>23</v>
      </c>
      <c r="C14" s="49">
        <v>1</v>
      </c>
      <c r="D14" s="38"/>
      <c r="E14" s="39"/>
      <c r="F14" s="40" t="s">
        <v>24</v>
      </c>
      <c r="G14" s="48">
        <f>G15+G19+G23+G32+G36+G41</f>
        <v>4745710800</v>
      </c>
      <c r="H14" s="48">
        <f>H15+H19+H23+H32+H36+H41</f>
        <v>1559098455</v>
      </c>
      <c r="I14" s="48">
        <f t="shared" ref="I14" si="7">I15+I19+I23+I32+I36+I41</f>
        <v>328950968</v>
      </c>
      <c r="J14" s="48">
        <f>J15+J19+J23+J32+J36+J41</f>
        <v>1921345423</v>
      </c>
      <c r="K14" s="42">
        <f t="shared" si="3"/>
        <v>40.485935700085221</v>
      </c>
      <c r="L14" s="48">
        <f>L15+L19+L23+L32+L36+L41</f>
        <v>1559098455</v>
      </c>
      <c r="M14" s="48">
        <f t="shared" ref="M14" si="8">M15+M19+M23+M32+M36+M41</f>
        <v>328950968</v>
      </c>
      <c r="N14" s="48">
        <f>N15+N19+N23+N32+N36+N41</f>
        <v>1921345423</v>
      </c>
      <c r="O14" s="43">
        <f t="shared" si="5"/>
        <v>40.485935700085221</v>
      </c>
      <c r="P14" s="44">
        <f t="shared" si="6"/>
        <v>40.485935700085221</v>
      </c>
      <c r="Q14" s="45"/>
    </row>
    <row r="15" spans="1:17" s="46" customFormat="1" ht="24" x14ac:dyDescent="0.25">
      <c r="A15" s="37">
        <v>2</v>
      </c>
      <c r="B15" s="37">
        <v>23</v>
      </c>
      <c r="C15" s="49">
        <v>1</v>
      </c>
      <c r="D15" s="50" t="s">
        <v>25</v>
      </c>
      <c r="E15" s="39"/>
      <c r="F15" s="40" t="s">
        <v>26</v>
      </c>
      <c r="G15" s="48">
        <f>SUM(G16:G18)</f>
        <v>15000000</v>
      </c>
      <c r="H15" s="48">
        <f>SUM(H16:H18)</f>
        <v>8181600</v>
      </c>
      <c r="I15" s="48">
        <f t="shared" ref="I15:J15" si="9">SUM(I16:I18)</f>
        <v>0</v>
      </c>
      <c r="J15" s="48">
        <f t="shared" si="9"/>
        <v>8181600</v>
      </c>
      <c r="K15" s="42">
        <f t="shared" si="3"/>
        <v>54.544000000000004</v>
      </c>
      <c r="L15" s="48">
        <f>SUM(L16:L18)</f>
        <v>8181600</v>
      </c>
      <c r="M15" s="48">
        <f>SUM(M16:M18)</f>
        <v>0</v>
      </c>
      <c r="N15" s="48">
        <f>SUM(N16:N18)</f>
        <v>8181600</v>
      </c>
      <c r="O15" s="43">
        <f t="shared" si="5"/>
        <v>54.544000000000004</v>
      </c>
      <c r="P15" s="44">
        <f t="shared" si="6"/>
        <v>54.544000000000004</v>
      </c>
      <c r="Q15" s="45"/>
    </row>
    <row r="16" spans="1:17" s="46" customFormat="1" x14ac:dyDescent="0.25">
      <c r="A16" s="51">
        <v>2</v>
      </c>
      <c r="B16" s="51">
        <v>23</v>
      </c>
      <c r="C16" s="52">
        <v>1</v>
      </c>
      <c r="D16" s="53" t="s">
        <v>25</v>
      </c>
      <c r="E16" s="54">
        <v>1</v>
      </c>
      <c r="F16" s="55" t="s">
        <v>27</v>
      </c>
      <c r="G16" s="56">
        <v>5000000</v>
      </c>
      <c r="H16" s="57">
        <f>[1]Mei!J16</f>
        <v>3209800</v>
      </c>
      <c r="I16" s="57">
        <f>J16-H16</f>
        <v>0</v>
      </c>
      <c r="J16" s="57">
        <v>3209800</v>
      </c>
      <c r="K16" s="58">
        <f t="shared" si="3"/>
        <v>64.195999999999998</v>
      </c>
      <c r="L16" s="57">
        <f>H16</f>
        <v>3209800</v>
      </c>
      <c r="M16" s="57">
        <f>I16</f>
        <v>0</v>
      </c>
      <c r="N16" s="57">
        <f>J16</f>
        <v>3209800</v>
      </c>
      <c r="O16" s="59">
        <f t="shared" si="5"/>
        <v>64.195999999999998</v>
      </c>
      <c r="P16" s="60">
        <f t="shared" si="6"/>
        <v>64.195999999999998</v>
      </c>
      <c r="Q16" s="61"/>
    </row>
    <row r="17" spans="1:17" s="46" customFormat="1" ht="25.5" x14ac:dyDescent="0.25">
      <c r="A17" s="51">
        <v>2</v>
      </c>
      <c r="B17" s="51">
        <v>23</v>
      </c>
      <c r="C17" s="52">
        <v>1</v>
      </c>
      <c r="D17" s="53" t="s">
        <v>25</v>
      </c>
      <c r="E17" s="54">
        <v>6</v>
      </c>
      <c r="F17" s="62" t="s">
        <v>28</v>
      </c>
      <c r="G17" s="56">
        <v>5000000</v>
      </c>
      <c r="H17" s="57">
        <f>[1]Mei!J17</f>
        <v>2721300</v>
      </c>
      <c r="I17" s="57">
        <f>J17-H17</f>
        <v>0</v>
      </c>
      <c r="J17" s="57">
        <v>2721300</v>
      </c>
      <c r="K17" s="58">
        <f t="shared" si="3"/>
        <v>54.425999999999995</v>
      </c>
      <c r="L17" s="57">
        <f>H17</f>
        <v>2721300</v>
      </c>
      <c r="M17" s="57">
        <f t="shared" ref="M17:N18" si="10">I17</f>
        <v>0</v>
      </c>
      <c r="N17" s="57">
        <f t="shared" si="10"/>
        <v>2721300</v>
      </c>
      <c r="O17" s="59">
        <f t="shared" si="5"/>
        <v>54.425999999999995</v>
      </c>
      <c r="P17" s="60">
        <f t="shared" si="6"/>
        <v>54.425999999999995</v>
      </c>
      <c r="Q17" s="61"/>
    </row>
    <row r="18" spans="1:17" s="46" customFormat="1" x14ac:dyDescent="0.25">
      <c r="A18" s="51">
        <v>2</v>
      </c>
      <c r="B18" s="51">
        <v>23</v>
      </c>
      <c r="C18" s="52">
        <v>1</v>
      </c>
      <c r="D18" s="53" t="s">
        <v>25</v>
      </c>
      <c r="E18" s="54">
        <v>7</v>
      </c>
      <c r="F18" s="55" t="s">
        <v>29</v>
      </c>
      <c r="G18" s="56">
        <v>5000000</v>
      </c>
      <c r="H18" s="57">
        <f>[1]Mei!J18</f>
        <v>2250500</v>
      </c>
      <c r="I18" s="57">
        <f>J18-H18</f>
        <v>0</v>
      </c>
      <c r="J18" s="57">
        <v>2250500</v>
      </c>
      <c r="K18" s="58">
        <f t="shared" si="3"/>
        <v>45.01</v>
      </c>
      <c r="L18" s="57">
        <f>H18</f>
        <v>2250500</v>
      </c>
      <c r="M18" s="57">
        <f t="shared" si="10"/>
        <v>0</v>
      </c>
      <c r="N18" s="57">
        <f t="shared" si="10"/>
        <v>2250500</v>
      </c>
      <c r="O18" s="59">
        <f t="shared" si="5"/>
        <v>45.01</v>
      </c>
      <c r="P18" s="60">
        <f t="shared" si="6"/>
        <v>45.01</v>
      </c>
      <c r="Q18" s="61"/>
    </row>
    <row r="19" spans="1:17" s="46" customFormat="1" x14ac:dyDescent="0.25">
      <c r="A19" s="37">
        <v>2</v>
      </c>
      <c r="B19" s="37">
        <v>23</v>
      </c>
      <c r="C19" s="49">
        <v>1</v>
      </c>
      <c r="D19" s="50" t="s">
        <v>30</v>
      </c>
      <c r="E19" s="39"/>
      <c r="F19" s="47" t="s">
        <v>31</v>
      </c>
      <c r="G19" s="48">
        <f>SUM(G20:G22)</f>
        <v>3630080000</v>
      </c>
      <c r="H19" s="48">
        <f>SUM(H20:H22)</f>
        <v>1312423440</v>
      </c>
      <c r="I19" s="48">
        <f t="shared" ref="I19:J19" si="11">SUM(I20:I22)</f>
        <v>220609880</v>
      </c>
      <c r="J19" s="48">
        <f t="shared" si="11"/>
        <v>1533033320</v>
      </c>
      <c r="K19" s="42">
        <f t="shared" si="3"/>
        <v>42.231392145627645</v>
      </c>
      <c r="L19" s="48">
        <f>SUM(L20:L22)</f>
        <v>1312423440</v>
      </c>
      <c r="M19" s="48">
        <f>SUM(M20:M22)</f>
        <v>220609880</v>
      </c>
      <c r="N19" s="48">
        <f>SUM(N20:N22)</f>
        <v>1533033320</v>
      </c>
      <c r="O19" s="43">
        <f t="shared" si="5"/>
        <v>42.231392145627645</v>
      </c>
      <c r="P19" s="44">
        <f t="shared" si="6"/>
        <v>42.231392145627645</v>
      </c>
      <c r="Q19" s="45"/>
    </row>
    <row r="20" spans="1:17" s="46" customFormat="1" x14ac:dyDescent="0.25">
      <c r="A20" s="51">
        <v>2</v>
      </c>
      <c r="B20" s="51">
        <v>23</v>
      </c>
      <c r="C20" s="52">
        <v>1</v>
      </c>
      <c r="D20" s="53" t="s">
        <v>30</v>
      </c>
      <c r="E20" s="54">
        <v>1</v>
      </c>
      <c r="F20" s="55" t="s">
        <v>32</v>
      </c>
      <c r="G20" s="56">
        <v>3620080000</v>
      </c>
      <c r="H20" s="57">
        <f>[1]Mei!J20</f>
        <v>1312423440</v>
      </c>
      <c r="I20" s="57">
        <f>J20-H20</f>
        <v>220609880</v>
      </c>
      <c r="J20" s="57">
        <v>1533033320</v>
      </c>
      <c r="K20" s="58">
        <f>J20/G20*100</f>
        <v>42.348050871803942</v>
      </c>
      <c r="L20" s="57">
        <f>H20</f>
        <v>1312423440</v>
      </c>
      <c r="M20" s="57">
        <f>I20</f>
        <v>220609880</v>
      </c>
      <c r="N20" s="57">
        <f>L20+M20</f>
        <v>1533033320</v>
      </c>
      <c r="O20" s="59">
        <f t="shared" si="5"/>
        <v>42.348050871803942</v>
      </c>
      <c r="P20" s="60">
        <f t="shared" si="6"/>
        <v>42.348050871803942</v>
      </c>
      <c r="Q20" s="61"/>
    </row>
    <row r="21" spans="1:17" s="46" customFormat="1" ht="25.5" x14ac:dyDescent="0.25">
      <c r="A21" s="51">
        <v>2</v>
      </c>
      <c r="B21" s="51">
        <v>23</v>
      </c>
      <c r="C21" s="52">
        <v>1</v>
      </c>
      <c r="D21" s="53" t="s">
        <v>30</v>
      </c>
      <c r="E21" s="54">
        <v>5</v>
      </c>
      <c r="F21" s="62" t="s">
        <v>33</v>
      </c>
      <c r="G21" s="56">
        <v>5000000</v>
      </c>
      <c r="H21" s="57">
        <f>[1]Mei!J21</f>
        <v>0</v>
      </c>
      <c r="I21" s="57">
        <v>0</v>
      </c>
      <c r="J21" s="57">
        <f t="shared" ref="J21:J22" si="12">H21+I21</f>
        <v>0</v>
      </c>
      <c r="K21" s="58">
        <f t="shared" ref="K21:K35" si="13">J21/G21*100</f>
        <v>0</v>
      </c>
      <c r="L21" s="57">
        <f t="shared" ref="L21:N35" si="14">H21</f>
        <v>0</v>
      </c>
      <c r="M21" s="57">
        <f t="shared" si="14"/>
        <v>0</v>
      </c>
      <c r="N21" s="57">
        <f>J21</f>
        <v>0</v>
      </c>
      <c r="O21" s="59">
        <f t="shared" si="5"/>
        <v>0</v>
      </c>
      <c r="P21" s="60">
        <f t="shared" si="6"/>
        <v>0</v>
      </c>
      <c r="Q21" s="61"/>
    </row>
    <row r="22" spans="1:17" s="46" customFormat="1" ht="25.5" x14ac:dyDescent="0.25">
      <c r="A22" s="51">
        <v>2</v>
      </c>
      <c r="B22" s="51">
        <v>23</v>
      </c>
      <c r="C22" s="52">
        <v>1</v>
      </c>
      <c r="D22" s="53" t="s">
        <v>30</v>
      </c>
      <c r="E22" s="54">
        <v>7</v>
      </c>
      <c r="F22" s="62" t="s">
        <v>34</v>
      </c>
      <c r="G22" s="56">
        <v>5000000</v>
      </c>
      <c r="H22" s="57">
        <f>[1]Mei!J22</f>
        <v>0</v>
      </c>
      <c r="I22" s="56">
        <v>0</v>
      </c>
      <c r="J22" s="57">
        <f t="shared" si="12"/>
        <v>0</v>
      </c>
      <c r="K22" s="58">
        <f t="shared" si="13"/>
        <v>0</v>
      </c>
      <c r="L22" s="57">
        <f t="shared" si="14"/>
        <v>0</v>
      </c>
      <c r="M22" s="57">
        <f t="shared" si="14"/>
        <v>0</v>
      </c>
      <c r="N22" s="57">
        <f>J22</f>
        <v>0</v>
      </c>
      <c r="O22" s="59">
        <f t="shared" si="5"/>
        <v>0</v>
      </c>
      <c r="P22" s="60">
        <f t="shared" si="6"/>
        <v>0</v>
      </c>
      <c r="Q22" s="61"/>
    </row>
    <row r="23" spans="1:17" s="46" customFormat="1" x14ac:dyDescent="0.25">
      <c r="A23" s="37">
        <v>2</v>
      </c>
      <c r="B23" s="37">
        <v>23</v>
      </c>
      <c r="C23" s="49">
        <v>1</v>
      </c>
      <c r="D23" s="50" t="s">
        <v>35</v>
      </c>
      <c r="E23" s="39"/>
      <c r="F23" s="47" t="s">
        <v>36</v>
      </c>
      <c r="G23" s="48">
        <f>SUM(G24:G31)</f>
        <v>172025050</v>
      </c>
      <c r="H23" s="48">
        <f>SUM(H24:H31)</f>
        <v>41699421</v>
      </c>
      <c r="I23" s="48">
        <f t="shared" ref="I23:J23" si="15">SUM(I24:I31)</f>
        <v>22263146</v>
      </c>
      <c r="J23" s="48">
        <f t="shared" si="15"/>
        <v>65552567</v>
      </c>
      <c r="K23" s="42">
        <f t="shared" si="13"/>
        <v>38.106407758637481</v>
      </c>
      <c r="L23" s="48">
        <f>SUM(L24:L31)</f>
        <v>41699421</v>
      </c>
      <c r="M23" s="41">
        <f t="shared" si="14"/>
        <v>22263146</v>
      </c>
      <c r="N23" s="41">
        <f>SUM(N24:N31)</f>
        <v>65552567</v>
      </c>
      <c r="O23" s="43">
        <f t="shared" si="5"/>
        <v>38.106407758637481</v>
      </c>
      <c r="P23" s="44">
        <f t="shared" si="6"/>
        <v>38.106407758637481</v>
      </c>
      <c r="Q23" s="45"/>
    </row>
    <row r="24" spans="1:17" s="46" customFormat="1" ht="25.5" x14ac:dyDescent="0.25">
      <c r="A24" s="51">
        <v>2</v>
      </c>
      <c r="B24" s="51">
        <v>23</v>
      </c>
      <c r="C24" s="52">
        <v>1</v>
      </c>
      <c r="D24" s="53" t="s">
        <v>35</v>
      </c>
      <c r="E24" s="54">
        <v>1</v>
      </c>
      <c r="F24" s="62" t="s">
        <v>37</v>
      </c>
      <c r="G24" s="56">
        <v>5206200</v>
      </c>
      <c r="H24" s="57">
        <f>[1]Mei!J24</f>
        <v>4729700</v>
      </c>
      <c r="I24" s="57">
        <f>J24-H24</f>
        <v>0</v>
      </c>
      <c r="J24" s="57">
        <v>4729700</v>
      </c>
      <c r="K24" s="58">
        <f t="shared" si="13"/>
        <v>90.847451115977108</v>
      </c>
      <c r="L24" s="57">
        <f>H24</f>
        <v>4729700</v>
      </c>
      <c r="M24" s="57">
        <f t="shared" si="14"/>
        <v>0</v>
      </c>
      <c r="N24" s="57">
        <f>J24</f>
        <v>4729700</v>
      </c>
      <c r="O24" s="59">
        <f t="shared" si="5"/>
        <v>90.847451115977108</v>
      </c>
      <c r="P24" s="60">
        <f t="shared" si="6"/>
        <v>90.847451115977108</v>
      </c>
      <c r="Q24" s="61"/>
    </row>
    <row r="25" spans="1:17" s="46" customFormat="1" x14ac:dyDescent="0.25">
      <c r="A25" s="51">
        <v>2</v>
      </c>
      <c r="B25" s="51">
        <v>23</v>
      </c>
      <c r="C25" s="52">
        <v>1</v>
      </c>
      <c r="D25" s="53" t="s">
        <v>35</v>
      </c>
      <c r="E25" s="54">
        <v>3</v>
      </c>
      <c r="F25" s="55" t="s">
        <v>38</v>
      </c>
      <c r="G25" s="56">
        <v>9172000</v>
      </c>
      <c r="H25" s="57">
        <f>[1]Mei!J25</f>
        <v>495000</v>
      </c>
      <c r="I25" s="57">
        <f>J25-H25</f>
        <v>0</v>
      </c>
      <c r="J25" s="57">
        <v>495000</v>
      </c>
      <c r="K25" s="58">
        <f t="shared" si="13"/>
        <v>5.3968600087221974</v>
      </c>
      <c r="L25" s="57">
        <f t="shared" ref="L25:L31" si="16">H25</f>
        <v>495000</v>
      </c>
      <c r="M25" s="57">
        <f t="shared" si="14"/>
        <v>0</v>
      </c>
      <c r="N25" s="57">
        <f t="shared" si="14"/>
        <v>495000</v>
      </c>
      <c r="O25" s="59">
        <f t="shared" si="5"/>
        <v>5.3968600087221974</v>
      </c>
      <c r="P25" s="60">
        <f t="shared" si="6"/>
        <v>5.3968600087221974</v>
      </c>
      <c r="Q25" s="61"/>
    </row>
    <row r="26" spans="1:17" s="46" customFormat="1" x14ac:dyDescent="0.25">
      <c r="A26" s="51">
        <v>2</v>
      </c>
      <c r="B26" s="51">
        <v>23</v>
      </c>
      <c r="C26" s="52">
        <v>1</v>
      </c>
      <c r="D26" s="53" t="s">
        <v>35</v>
      </c>
      <c r="E26" s="54">
        <v>4</v>
      </c>
      <c r="F26" s="55" t="s">
        <v>39</v>
      </c>
      <c r="G26" s="56">
        <v>4897500</v>
      </c>
      <c r="H26" s="57">
        <f>[1]Mei!J26</f>
        <v>0</v>
      </c>
      <c r="I26" s="57">
        <v>0</v>
      </c>
      <c r="J26" s="57">
        <f t="shared" ref="J26:J31" si="17">H26+I26</f>
        <v>0</v>
      </c>
      <c r="K26" s="58">
        <f t="shared" si="13"/>
        <v>0</v>
      </c>
      <c r="L26" s="57">
        <f t="shared" si="16"/>
        <v>0</v>
      </c>
      <c r="M26" s="57">
        <f t="shared" si="14"/>
        <v>0</v>
      </c>
      <c r="N26" s="57">
        <f t="shared" si="14"/>
        <v>0</v>
      </c>
      <c r="O26" s="59">
        <f t="shared" si="5"/>
        <v>0</v>
      </c>
      <c r="P26" s="60">
        <f t="shared" si="6"/>
        <v>0</v>
      </c>
      <c r="Q26" s="61"/>
    </row>
    <row r="27" spans="1:17" s="46" customFormat="1" x14ac:dyDescent="0.25">
      <c r="A27" s="51">
        <v>2</v>
      </c>
      <c r="B27" s="51">
        <v>23</v>
      </c>
      <c r="C27" s="52">
        <v>1</v>
      </c>
      <c r="D27" s="53" t="s">
        <v>35</v>
      </c>
      <c r="E27" s="54">
        <v>5</v>
      </c>
      <c r="F27" s="55" t="s">
        <v>40</v>
      </c>
      <c r="G27" s="56">
        <v>7007350</v>
      </c>
      <c r="H27" s="57">
        <f>[1]Mei!J27</f>
        <v>3025200</v>
      </c>
      <c r="I27" s="57">
        <f>J27-H27</f>
        <v>1540000</v>
      </c>
      <c r="J27" s="57">
        <v>4565200</v>
      </c>
      <c r="K27" s="58">
        <f t="shared" si="13"/>
        <v>65.148736683625046</v>
      </c>
      <c r="L27" s="57">
        <f t="shared" si="16"/>
        <v>3025200</v>
      </c>
      <c r="M27" s="57">
        <f t="shared" si="14"/>
        <v>1540000</v>
      </c>
      <c r="N27" s="57">
        <f t="shared" si="14"/>
        <v>4565200</v>
      </c>
      <c r="O27" s="59">
        <f t="shared" si="5"/>
        <v>65.148736683625046</v>
      </c>
      <c r="P27" s="60">
        <f t="shared" si="6"/>
        <v>65.148736683625046</v>
      </c>
      <c r="Q27" s="61"/>
    </row>
    <row r="28" spans="1:17" s="46" customFormat="1" ht="25.5" x14ac:dyDescent="0.25">
      <c r="A28" s="63">
        <v>2</v>
      </c>
      <c r="B28" s="63">
        <v>23</v>
      </c>
      <c r="C28" s="64">
        <v>1</v>
      </c>
      <c r="D28" s="65" t="s">
        <v>35</v>
      </c>
      <c r="E28" s="66">
        <v>6</v>
      </c>
      <c r="F28" s="67" t="s">
        <v>41</v>
      </c>
      <c r="G28" s="68">
        <v>11640000</v>
      </c>
      <c r="H28" s="57">
        <f>[1]Mei!J28</f>
        <v>4000000</v>
      </c>
      <c r="I28" s="57">
        <f>J28-H28</f>
        <v>1960000</v>
      </c>
      <c r="J28" s="57">
        <v>5960000</v>
      </c>
      <c r="K28" s="58">
        <f>J28/G28*100</f>
        <v>51.202749140893467</v>
      </c>
      <c r="L28" s="57">
        <f t="shared" si="16"/>
        <v>4000000</v>
      </c>
      <c r="M28" s="57">
        <f t="shared" si="14"/>
        <v>1960000</v>
      </c>
      <c r="N28" s="57">
        <f t="shared" si="14"/>
        <v>5960000</v>
      </c>
      <c r="O28" s="59">
        <f t="shared" si="5"/>
        <v>51.202749140893467</v>
      </c>
      <c r="P28" s="60">
        <f t="shared" si="6"/>
        <v>51.202749140893467</v>
      </c>
      <c r="Q28" s="61"/>
    </row>
    <row r="29" spans="1:17" s="46" customFormat="1" x14ac:dyDescent="0.25">
      <c r="A29" s="51">
        <v>2</v>
      </c>
      <c r="B29" s="51">
        <v>23</v>
      </c>
      <c r="C29" s="52">
        <v>1</v>
      </c>
      <c r="D29" s="53" t="s">
        <v>35</v>
      </c>
      <c r="E29" s="54">
        <v>8</v>
      </c>
      <c r="F29" s="69" t="s">
        <v>42</v>
      </c>
      <c r="G29" s="68">
        <v>5300000</v>
      </c>
      <c r="H29" s="57">
        <f>[1]Mei!J29</f>
        <v>0</v>
      </c>
      <c r="I29" s="57">
        <v>0</v>
      </c>
      <c r="J29" s="57">
        <v>1590000</v>
      </c>
      <c r="K29" s="58">
        <f t="shared" si="13"/>
        <v>30</v>
      </c>
      <c r="L29" s="57">
        <f t="shared" si="16"/>
        <v>0</v>
      </c>
      <c r="M29" s="57">
        <f t="shared" si="14"/>
        <v>0</v>
      </c>
      <c r="N29" s="57">
        <f t="shared" si="14"/>
        <v>1590000</v>
      </c>
      <c r="O29" s="59">
        <f t="shared" si="5"/>
        <v>30</v>
      </c>
      <c r="P29" s="60">
        <f t="shared" si="6"/>
        <v>30</v>
      </c>
      <c r="Q29" s="61"/>
    </row>
    <row r="30" spans="1:17" s="46" customFormat="1" x14ac:dyDescent="0.25">
      <c r="A30" s="51">
        <v>2</v>
      </c>
      <c r="B30" s="51">
        <v>23</v>
      </c>
      <c r="C30" s="52">
        <v>1</v>
      </c>
      <c r="D30" s="53" t="s">
        <v>35</v>
      </c>
      <c r="E30" s="54">
        <v>9</v>
      </c>
      <c r="F30" s="69" t="s">
        <v>43</v>
      </c>
      <c r="G30" s="68">
        <v>123802000</v>
      </c>
      <c r="H30" s="57">
        <f>[1]Mei!J30</f>
        <v>29449521</v>
      </c>
      <c r="I30" s="57">
        <f>J30-H30</f>
        <v>18763146</v>
      </c>
      <c r="J30" s="57">
        <v>48212667</v>
      </c>
      <c r="K30" s="58">
        <f t="shared" si="13"/>
        <v>38.943366827676449</v>
      </c>
      <c r="L30" s="57">
        <f t="shared" si="16"/>
        <v>29449521</v>
      </c>
      <c r="M30" s="57">
        <f t="shared" si="14"/>
        <v>18763146</v>
      </c>
      <c r="N30" s="57">
        <f t="shared" si="14"/>
        <v>48212667</v>
      </c>
      <c r="O30" s="59">
        <f t="shared" si="5"/>
        <v>38.943366827676449</v>
      </c>
      <c r="P30" s="60">
        <f t="shared" si="6"/>
        <v>38.943366827676449</v>
      </c>
      <c r="Q30" s="61"/>
    </row>
    <row r="31" spans="1:17" s="46" customFormat="1" x14ac:dyDescent="0.25">
      <c r="A31" s="51">
        <v>2</v>
      </c>
      <c r="B31" s="51">
        <v>23</v>
      </c>
      <c r="C31" s="52">
        <v>1</v>
      </c>
      <c r="D31" s="53" t="s">
        <v>35</v>
      </c>
      <c r="E31" s="70">
        <v>10</v>
      </c>
      <c r="F31" s="69" t="s">
        <v>44</v>
      </c>
      <c r="G31" s="68">
        <v>5000000</v>
      </c>
      <c r="H31" s="57">
        <f>[1]Mei!J31</f>
        <v>0</v>
      </c>
      <c r="I31" s="57"/>
      <c r="J31" s="57">
        <f t="shared" si="17"/>
        <v>0</v>
      </c>
      <c r="K31" s="58">
        <f t="shared" si="13"/>
        <v>0</v>
      </c>
      <c r="L31" s="57">
        <f t="shared" si="16"/>
        <v>0</v>
      </c>
      <c r="M31" s="57">
        <f t="shared" si="14"/>
        <v>0</v>
      </c>
      <c r="N31" s="57">
        <f t="shared" si="14"/>
        <v>0</v>
      </c>
      <c r="O31" s="59">
        <f t="shared" si="5"/>
        <v>0</v>
      </c>
      <c r="P31" s="60">
        <f t="shared" si="6"/>
        <v>0</v>
      </c>
      <c r="Q31" s="61"/>
    </row>
    <row r="32" spans="1:17" s="46" customFormat="1" ht="24" x14ac:dyDescent="0.25">
      <c r="A32" s="37">
        <v>2</v>
      </c>
      <c r="B32" s="37">
        <v>23</v>
      </c>
      <c r="C32" s="49">
        <v>1</v>
      </c>
      <c r="D32" s="50" t="s">
        <v>45</v>
      </c>
      <c r="E32" s="39"/>
      <c r="F32" s="71" t="s">
        <v>46</v>
      </c>
      <c r="G32" s="48">
        <f>SUM(G33:G35)</f>
        <v>199262500</v>
      </c>
      <c r="H32" s="48">
        <f>SUM(H33:H35)</f>
        <v>1470000</v>
      </c>
      <c r="I32" s="48">
        <f t="shared" ref="I32:J32" si="18">SUM(I33:I35)</f>
        <v>0</v>
      </c>
      <c r="J32" s="48">
        <f t="shared" si="18"/>
        <v>1470000</v>
      </c>
      <c r="K32" s="42">
        <f t="shared" si="13"/>
        <v>0.73772034376764317</v>
      </c>
      <c r="L32" s="48">
        <f>SUM(L33:L35)</f>
        <v>1470000</v>
      </c>
      <c r="M32" s="41">
        <f t="shared" si="14"/>
        <v>0</v>
      </c>
      <c r="N32" s="41">
        <f>SUM(N33:N35)</f>
        <v>1470000</v>
      </c>
      <c r="O32" s="43">
        <f t="shared" si="5"/>
        <v>0.73772034376764317</v>
      </c>
      <c r="P32" s="44">
        <f t="shared" si="6"/>
        <v>0.73772034376764317</v>
      </c>
      <c r="Q32" s="45"/>
    </row>
    <row r="33" spans="1:17" s="46" customFormat="1" x14ac:dyDescent="0.25">
      <c r="A33" s="51">
        <v>2</v>
      </c>
      <c r="B33" s="51">
        <v>23</v>
      </c>
      <c r="C33" s="52">
        <v>1</v>
      </c>
      <c r="D33" s="53" t="s">
        <v>45</v>
      </c>
      <c r="E33" s="54">
        <v>6</v>
      </c>
      <c r="F33" s="69" t="s">
        <v>47</v>
      </c>
      <c r="G33" s="68">
        <v>38262500</v>
      </c>
      <c r="H33" s="57">
        <f>[1]Mei!J33</f>
        <v>0</v>
      </c>
      <c r="I33" s="57">
        <v>0</v>
      </c>
      <c r="J33" s="57">
        <f>H33+I33</f>
        <v>0</v>
      </c>
      <c r="K33" s="58">
        <f t="shared" si="13"/>
        <v>0</v>
      </c>
      <c r="L33" s="57">
        <f>H33</f>
        <v>0</v>
      </c>
      <c r="M33" s="57">
        <f t="shared" si="14"/>
        <v>0</v>
      </c>
      <c r="N33" s="57">
        <f>J33</f>
        <v>0</v>
      </c>
      <c r="O33" s="59">
        <f t="shared" si="5"/>
        <v>0</v>
      </c>
      <c r="P33" s="60">
        <f t="shared" si="6"/>
        <v>0</v>
      </c>
      <c r="Q33" s="61"/>
    </row>
    <row r="34" spans="1:17" s="46" customFormat="1" x14ac:dyDescent="0.25">
      <c r="A34" s="51">
        <v>2</v>
      </c>
      <c r="B34" s="51">
        <v>23</v>
      </c>
      <c r="C34" s="52">
        <v>1</v>
      </c>
      <c r="D34" s="53" t="s">
        <v>45</v>
      </c>
      <c r="E34" s="54">
        <v>9</v>
      </c>
      <c r="F34" s="69" t="s">
        <v>48</v>
      </c>
      <c r="G34" s="56">
        <v>100000000</v>
      </c>
      <c r="H34" s="57">
        <f>[1]Mei!J34</f>
        <v>0</v>
      </c>
      <c r="I34" s="57">
        <v>0</v>
      </c>
      <c r="J34" s="57">
        <f t="shared" ref="J34" si="19">H34+I34</f>
        <v>0</v>
      </c>
      <c r="K34" s="58">
        <f t="shared" si="13"/>
        <v>0</v>
      </c>
      <c r="L34" s="57">
        <f t="shared" ref="L34:L35" si="20">H34</f>
        <v>0</v>
      </c>
      <c r="M34" s="57">
        <f t="shared" si="14"/>
        <v>0</v>
      </c>
      <c r="N34" s="57">
        <f t="shared" si="14"/>
        <v>0</v>
      </c>
      <c r="O34" s="59">
        <f t="shared" si="5"/>
        <v>0</v>
      </c>
      <c r="P34" s="60">
        <f t="shared" si="6"/>
        <v>0</v>
      </c>
      <c r="Q34" s="61"/>
    </row>
    <row r="35" spans="1:17" s="46" customFormat="1" ht="25.5" x14ac:dyDescent="0.25">
      <c r="A35" s="51">
        <v>2</v>
      </c>
      <c r="B35" s="51">
        <v>23</v>
      </c>
      <c r="C35" s="52">
        <v>1</v>
      </c>
      <c r="D35" s="53" t="s">
        <v>45</v>
      </c>
      <c r="E35" s="70">
        <v>10</v>
      </c>
      <c r="F35" s="67" t="s">
        <v>49</v>
      </c>
      <c r="G35" s="56">
        <v>61000000</v>
      </c>
      <c r="H35" s="57">
        <f>[1]Mei!J35</f>
        <v>1470000</v>
      </c>
      <c r="I35" s="57">
        <f>J35-H35</f>
        <v>0</v>
      </c>
      <c r="J35" s="57">
        <v>1470000</v>
      </c>
      <c r="K35" s="58">
        <f t="shared" si="13"/>
        <v>2.4098360655737707</v>
      </c>
      <c r="L35" s="57">
        <f t="shared" si="20"/>
        <v>1470000</v>
      </c>
      <c r="M35" s="57">
        <f t="shared" si="14"/>
        <v>0</v>
      </c>
      <c r="N35" s="57">
        <f t="shared" si="14"/>
        <v>1470000</v>
      </c>
      <c r="O35" s="59">
        <f t="shared" si="5"/>
        <v>2.4098360655737707</v>
      </c>
      <c r="P35" s="60">
        <f t="shared" si="6"/>
        <v>2.4098360655737707</v>
      </c>
      <c r="Q35" s="61"/>
    </row>
    <row r="36" spans="1:17" s="46" customFormat="1" ht="24" x14ac:dyDescent="0.25">
      <c r="A36" s="37">
        <v>2</v>
      </c>
      <c r="B36" s="37">
        <v>23</v>
      </c>
      <c r="C36" s="49">
        <v>1</v>
      </c>
      <c r="D36" s="50" t="s">
        <v>50</v>
      </c>
      <c r="E36" s="39"/>
      <c r="F36" s="40" t="s">
        <v>51</v>
      </c>
      <c r="G36" s="48">
        <f>SUM(G37:G40)</f>
        <v>544413260</v>
      </c>
      <c r="H36" s="48">
        <f>SUM(H37:H40)</f>
        <v>177981494</v>
      </c>
      <c r="I36" s="48">
        <f t="shared" ref="I36:J36" si="21">SUM(I37:I40)</f>
        <v>53705442</v>
      </c>
      <c r="J36" s="48">
        <f t="shared" si="21"/>
        <v>231686936</v>
      </c>
      <c r="K36" s="42">
        <f>J36/G36*100</f>
        <v>42.557180918040096</v>
      </c>
      <c r="L36" s="48">
        <f>SUM(L37:L40)</f>
        <v>177981494</v>
      </c>
      <c r="M36" s="48">
        <f t="shared" ref="M36" si="22">SUM(M37:M40)</f>
        <v>53705442</v>
      </c>
      <c r="N36" s="48">
        <f>SUM(N37:N40)</f>
        <v>231686936</v>
      </c>
      <c r="O36" s="43">
        <f t="shared" si="5"/>
        <v>42.557180918040096</v>
      </c>
      <c r="P36" s="60">
        <f t="shared" si="6"/>
        <v>42.557180918040096</v>
      </c>
      <c r="Q36" s="61"/>
    </row>
    <row r="37" spans="1:17" s="46" customFormat="1" x14ac:dyDescent="0.25">
      <c r="A37" s="51">
        <v>2</v>
      </c>
      <c r="B37" s="51">
        <v>23</v>
      </c>
      <c r="C37" s="52">
        <v>1</v>
      </c>
      <c r="D37" s="53" t="s">
        <v>50</v>
      </c>
      <c r="E37" s="54">
        <v>1</v>
      </c>
      <c r="F37" s="55" t="s">
        <v>52</v>
      </c>
      <c r="G37" s="56">
        <v>5312000</v>
      </c>
      <c r="H37" s="57">
        <f>[1]Mei!J37</f>
        <v>1324000</v>
      </c>
      <c r="I37" s="57">
        <f>J37-H37</f>
        <v>0</v>
      </c>
      <c r="J37" s="57">
        <v>1324000</v>
      </c>
      <c r="K37" s="58">
        <f>J37/G37*100</f>
        <v>24.924698795180721</v>
      </c>
      <c r="L37" s="57">
        <f>H37</f>
        <v>1324000</v>
      </c>
      <c r="M37" s="57">
        <f>I37</f>
        <v>0</v>
      </c>
      <c r="N37" s="57">
        <f>J37</f>
        <v>1324000</v>
      </c>
      <c r="O37" s="59">
        <f t="shared" si="5"/>
        <v>24.924698795180721</v>
      </c>
      <c r="P37" s="60">
        <f t="shared" si="6"/>
        <v>24.924698795180721</v>
      </c>
      <c r="Q37" s="61"/>
    </row>
    <row r="38" spans="1:17" s="46" customFormat="1" ht="25.5" x14ac:dyDescent="0.25">
      <c r="A38" s="51">
        <v>2</v>
      </c>
      <c r="B38" s="51">
        <v>23</v>
      </c>
      <c r="C38" s="52">
        <v>1</v>
      </c>
      <c r="D38" s="53" t="s">
        <v>50</v>
      </c>
      <c r="E38" s="54">
        <v>2</v>
      </c>
      <c r="F38" s="62" t="s">
        <v>53</v>
      </c>
      <c r="G38" s="56">
        <v>99600000</v>
      </c>
      <c r="H38" s="57">
        <f>[1]Mei!J38</f>
        <v>34724694</v>
      </c>
      <c r="I38" s="57">
        <f>J38-H38</f>
        <v>18685442</v>
      </c>
      <c r="J38" s="57">
        <v>53410136</v>
      </c>
      <c r="K38" s="58">
        <f t="shared" ref="K38:K39" si="23">J38/G38*100</f>
        <v>53.624634538152613</v>
      </c>
      <c r="L38" s="57">
        <f t="shared" ref="L38:N53" si="24">H38</f>
        <v>34724694</v>
      </c>
      <c r="M38" s="57">
        <f>I38</f>
        <v>18685442</v>
      </c>
      <c r="N38" s="57">
        <f t="shared" ref="N38:N40" si="25">J38</f>
        <v>53410136</v>
      </c>
      <c r="O38" s="59">
        <f t="shared" si="5"/>
        <v>53.624634538152613</v>
      </c>
      <c r="P38" s="60">
        <f t="shared" si="6"/>
        <v>53.624634538152613</v>
      </c>
      <c r="Q38" s="61"/>
    </row>
    <row r="39" spans="1:17" s="46" customFormat="1" x14ac:dyDescent="0.25">
      <c r="A39" s="51">
        <v>2</v>
      </c>
      <c r="B39" s="51">
        <v>23</v>
      </c>
      <c r="C39" s="52">
        <v>1</v>
      </c>
      <c r="D39" s="53" t="s">
        <v>50</v>
      </c>
      <c r="E39" s="54">
        <v>3</v>
      </c>
      <c r="F39" s="55" t="s">
        <v>54</v>
      </c>
      <c r="G39" s="56">
        <v>9541260</v>
      </c>
      <c r="H39" s="57">
        <f>[1]Mei!J39</f>
        <v>4932800</v>
      </c>
      <c r="I39" s="57">
        <f>J39-H39</f>
        <v>0</v>
      </c>
      <c r="J39" s="57">
        <v>4932800</v>
      </c>
      <c r="K39" s="58">
        <f t="shared" si="23"/>
        <v>51.699670693388498</v>
      </c>
      <c r="L39" s="57">
        <f t="shared" si="24"/>
        <v>4932800</v>
      </c>
      <c r="M39" s="57">
        <v>0</v>
      </c>
      <c r="N39" s="57">
        <f t="shared" si="25"/>
        <v>4932800</v>
      </c>
      <c r="O39" s="59">
        <f t="shared" si="5"/>
        <v>51.699670693388498</v>
      </c>
      <c r="P39" s="60">
        <f t="shared" si="6"/>
        <v>51.699670693388498</v>
      </c>
      <c r="Q39" s="61"/>
    </row>
    <row r="40" spans="1:17" s="46" customFormat="1" x14ac:dyDescent="0.25">
      <c r="A40" s="51">
        <v>2</v>
      </c>
      <c r="B40" s="51">
        <v>23</v>
      </c>
      <c r="C40" s="52">
        <v>1</v>
      </c>
      <c r="D40" s="53" t="s">
        <v>50</v>
      </c>
      <c r="E40" s="54">
        <v>4</v>
      </c>
      <c r="F40" s="69" t="s">
        <v>55</v>
      </c>
      <c r="G40" s="56">
        <v>429960000</v>
      </c>
      <c r="H40" s="57">
        <f>[1]Mei!J40</f>
        <v>137000000</v>
      </c>
      <c r="I40" s="57">
        <f>J40-H40</f>
        <v>35020000</v>
      </c>
      <c r="J40" s="57">
        <v>172020000</v>
      </c>
      <c r="K40" s="58">
        <f>J40/G40*100</f>
        <v>40.008372871895062</v>
      </c>
      <c r="L40" s="57">
        <f t="shared" si="24"/>
        <v>137000000</v>
      </c>
      <c r="M40" s="57">
        <f>I40</f>
        <v>35020000</v>
      </c>
      <c r="N40" s="57">
        <f t="shared" si="25"/>
        <v>172020000</v>
      </c>
      <c r="O40" s="59">
        <f t="shared" si="5"/>
        <v>40.008372871895062</v>
      </c>
      <c r="P40" s="60">
        <f t="shared" si="6"/>
        <v>40.008372871895062</v>
      </c>
      <c r="Q40" s="61"/>
    </row>
    <row r="41" spans="1:17" s="46" customFormat="1" ht="24" x14ac:dyDescent="0.25">
      <c r="A41" s="37">
        <v>2</v>
      </c>
      <c r="B41" s="37">
        <v>23</v>
      </c>
      <c r="C41" s="49">
        <v>1</v>
      </c>
      <c r="D41" s="50" t="s">
        <v>56</v>
      </c>
      <c r="E41" s="39"/>
      <c r="F41" s="71" t="s">
        <v>57</v>
      </c>
      <c r="G41" s="48">
        <f>SUM(G42:G46)</f>
        <v>184929990</v>
      </c>
      <c r="H41" s="48">
        <f>SUM(H42:H46)</f>
        <v>17342500</v>
      </c>
      <c r="I41" s="48">
        <f>SUM(I42:I46)</f>
        <v>32372500</v>
      </c>
      <c r="J41" s="41">
        <f>SUM(J42:J46)</f>
        <v>81421000</v>
      </c>
      <c r="K41" s="42">
        <f t="shared" ref="K41:K68" si="26">J41/G41*100</f>
        <v>44.028012979398312</v>
      </c>
      <c r="L41" s="41">
        <f t="shared" si="24"/>
        <v>17342500</v>
      </c>
      <c r="M41" s="41">
        <f t="shared" si="24"/>
        <v>32372500</v>
      </c>
      <c r="N41" s="41">
        <f>SUM(N42:N46)</f>
        <v>81421000</v>
      </c>
      <c r="O41" s="43">
        <f t="shared" si="5"/>
        <v>44.028012979398312</v>
      </c>
      <c r="P41" s="44">
        <f t="shared" si="6"/>
        <v>44.028012979398312</v>
      </c>
      <c r="Q41" s="45"/>
    </row>
    <row r="42" spans="1:17" s="46" customFormat="1" ht="38.25" x14ac:dyDescent="0.25">
      <c r="A42" s="51">
        <v>2</v>
      </c>
      <c r="B42" s="51">
        <v>23</v>
      </c>
      <c r="C42" s="52">
        <v>1</v>
      </c>
      <c r="D42" s="53" t="s">
        <v>56</v>
      </c>
      <c r="E42" s="54">
        <v>1</v>
      </c>
      <c r="F42" s="62" t="s">
        <v>58</v>
      </c>
      <c r="G42" s="56">
        <v>40000000</v>
      </c>
      <c r="H42" s="57">
        <f>[1]Mei!J42</f>
        <v>2400000</v>
      </c>
      <c r="I42" s="57">
        <f>J42-H42</f>
        <v>600000</v>
      </c>
      <c r="J42" s="57">
        <v>3000000</v>
      </c>
      <c r="K42" s="58">
        <f t="shared" si="26"/>
        <v>7.5</v>
      </c>
      <c r="L42" s="57">
        <f t="shared" si="24"/>
        <v>2400000</v>
      </c>
      <c r="M42" s="57">
        <f t="shared" si="24"/>
        <v>600000</v>
      </c>
      <c r="N42" s="57">
        <f>J42</f>
        <v>3000000</v>
      </c>
      <c r="O42" s="59">
        <f t="shared" si="5"/>
        <v>7.5</v>
      </c>
      <c r="P42" s="60">
        <f t="shared" si="6"/>
        <v>7.5</v>
      </c>
      <c r="Q42" s="61"/>
    </row>
    <row r="43" spans="1:17" s="46" customFormat="1" ht="38.25" x14ac:dyDescent="0.25">
      <c r="A43" s="51">
        <v>2</v>
      </c>
      <c r="B43" s="51">
        <v>23</v>
      </c>
      <c r="C43" s="52">
        <v>1</v>
      </c>
      <c r="D43" s="53" t="s">
        <v>56</v>
      </c>
      <c r="E43" s="54">
        <v>2</v>
      </c>
      <c r="F43" s="62" t="s">
        <v>59</v>
      </c>
      <c r="G43" s="56">
        <v>63080000</v>
      </c>
      <c r="H43" s="57">
        <f>[1]Mei!J43</f>
        <v>7500000</v>
      </c>
      <c r="I43" s="57">
        <f>J43-H43</f>
        <v>11642500</v>
      </c>
      <c r="J43" s="57">
        <v>19142500</v>
      </c>
      <c r="K43" s="58">
        <f t="shared" si="26"/>
        <v>30.346385542168676</v>
      </c>
      <c r="L43" s="57">
        <f t="shared" si="24"/>
        <v>7500000</v>
      </c>
      <c r="M43" s="57">
        <f t="shared" si="24"/>
        <v>11642500</v>
      </c>
      <c r="N43" s="57">
        <f t="shared" si="24"/>
        <v>19142500</v>
      </c>
      <c r="O43" s="59">
        <f t="shared" si="5"/>
        <v>30.346385542168676</v>
      </c>
      <c r="P43" s="60">
        <f t="shared" si="6"/>
        <v>30.346385542168676</v>
      </c>
      <c r="Q43" s="61"/>
    </row>
    <row r="44" spans="1:17" s="46" customFormat="1" ht="25.5" x14ac:dyDescent="0.25">
      <c r="A44" s="51">
        <v>2</v>
      </c>
      <c r="B44" s="51">
        <v>23</v>
      </c>
      <c r="C44" s="52">
        <v>1</v>
      </c>
      <c r="D44" s="53" t="s">
        <v>56</v>
      </c>
      <c r="E44" s="54">
        <v>9</v>
      </c>
      <c r="F44" s="67" t="s">
        <v>60</v>
      </c>
      <c r="G44" s="56">
        <v>29410000</v>
      </c>
      <c r="H44" s="57">
        <f>[1]Mei!J44</f>
        <v>0</v>
      </c>
      <c r="I44" s="57">
        <v>0</v>
      </c>
      <c r="J44" s="57">
        <v>28926000</v>
      </c>
      <c r="K44" s="58">
        <f t="shared" si="26"/>
        <v>98.354301258075481</v>
      </c>
      <c r="L44" s="57">
        <f t="shared" si="24"/>
        <v>0</v>
      </c>
      <c r="M44" s="57">
        <f t="shared" si="24"/>
        <v>0</v>
      </c>
      <c r="N44" s="57">
        <f t="shared" si="24"/>
        <v>28926000</v>
      </c>
      <c r="O44" s="59">
        <f t="shared" si="5"/>
        <v>98.354301258075481</v>
      </c>
      <c r="P44" s="60">
        <f t="shared" si="6"/>
        <v>98.354301258075481</v>
      </c>
      <c r="Q44" s="61"/>
    </row>
    <row r="45" spans="1:17" s="46" customFormat="1" ht="25.5" x14ac:dyDescent="0.25">
      <c r="A45" s="51">
        <v>2</v>
      </c>
      <c r="B45" s="51">
        <v>23</v>
      </c>
      <c r="C45" s="54">
        <v>1</v>
      </c>
      <c r="D45" s="53" t="s">
        <v>56</v>
      </c>
      <c r="E45" s="70">
        <v>10</v>
      </c>
      <c r="F45" s="67" t="s">
        <v>61</v>
      </c>
      <c r="G45" s="68">
        <v>34539990</v>
      </c>
      <c r="H45" s="57">
        <f>[1]Mei!J45</f>
        <v>7442500</v>
      </c>
      <c r="I45" s="57">
        <f>J45-H45</f>
        <v>20130000</v>
      </c>
      <c r="J45" s="57">
        <v>27572500</v>
      </c>
      <c r="K45" s="58">
        <f t="shared" si="26"/>
        <v>79.827759069993945</v>
      </c>
      <c r="L45" s="57">
        <f t="shared" si="24"/>
        <v>7442500</v>
      </c>
      <c r="M45" s="57">
        <f t="shared" si="24"/>
        <v>20130000</v>
      </c>
      <c r="N45" s="57">
        <f t="shared" si="24"/>
        <v>27572500</v>
      </c>
      <c r="O45" s="59">
        <f t="shared" si="5"/>
        <v>79.827759069993945</v>
      </c>
      <c r="P45" s="60">
        <f t="shared" si="6"/>
        <v>79.827759069993945</v>
      </c>
      <c r="Q45" s="61"/>
    </row>
    <row r="46" spans="1:17" s="46" customFormat="1" ht="25.5" x14ac:dyDescent="0.25">
      <c r="A46" s="51">
        <v>2</v>
      </c>
      <c r="B46" s="51">
        <v>23</v>
      </c>
      <c r="C46" s="54">
        <v>1</v>
      </c>
      <c r="D46" s="53" t="s">
        <v>56</v>
      </c>
      <c r="E46" s="70">
        <v>11</v>
      </c>
      <c r="F46" s="67" t="s">
        <v>62</v>
      </c>
      <c r="G46" s="68">
        <v>17900000</v>
      </c>
      <c r="H46" s="57">
        <f>[1]Mei!J46</f>
        <v>0</v>
      </c>
      <c r="I46" s="57">
        <v>0</v>
      </c>
      <c r="J46" s="57">
        <v>2780000</v>
      </c>
      <c r="K46" s="58">
        <f t="shared" si="26"/>
        <v>15.53072625698324</v>
      </c>
      <c r="L46" s="57">
        <f t="shared" si="24"/>
        <v>0</v>
      </c>
      <c r="M46" s="57">
        <f t="shared" si="24"/>
        <v>0</v>
      </c>
      <c r="N46" s="57">
        <f t="shared" si="24"/>
        <v>2780000</v>
      </c>
      <c r="O46" s="59">
        <f t="shared" si="5"/>
        <v>15.53072625698324</v>
      </c>
      <c r="P46" s="60">
        <f t="shared" si="6"/>
        <v>15.53072625698324</v>
      </c>
      <c r="Q46" s="61"/>
    </row>
    <row r="47" spans="1:17" s="46" customFormat="1" x14ac:dyDescent="0.25">
      <c r="A47" s="37">
        <v>2</v>
      </c>
      <c r="B47" s="37">
        <v>23</v>
      </c>
      <c r="C47" s="72"/>
      <c r="D47" s="50"/>
      <c r="E47" s="73"/>
      <c r="F47" s="40" t="s">
        <v>63</v>
      </c>
      <c r="G47" s="74">
        <f>G48</f>
        <v>642875000</v>
      </c>
      <c r="H47" s="74">
        <f>H48</f>
        <v>25900300</v>
      </c>
      <c r="I47" s="74">
        <f t="shared" ref="I47:J47" si="27">I48</f>
        <v>21771000</v>
      </c>
      <c r="J47" s="74">
        <f t="shared" si="27"/>
        <v>47671300</v>
      </c>
      <c r="K47" s="42">
        <f t="shared" si="26"/>
        <v>7.4153295741784948</v>
      </c>
      <c r="L47" s="41">
        <f t="shared" si="24"/>
        <v>25900300</v>
      </c>
      <c r="M47" s="41">
        <f t="shared" si="24"/>
        <v>21771000</v>
      </c>
      <c r="N47" s="41">
        <f>N48</f>
        <v>47671300</v>
      </c>
      <c r="O47" s="43">
        <f t="shared" si="5"/>
        <v>7.4153295741784948</v>
      </c>
      <c r="P47" s="44">
        <f t="shared" si="6"/>
        <v>7.4153295741784948</v>
      </c>
      <c r="Q47" s="45"/>
    </row>
    <row r="48" spans="1:17" s="46" customFormat="1" x14ac:dyDescent="0.25">
      <c r="A48" s="37">
        <v>2</v>
      </c>
      <c r="B48" s="37">
        <v>23</v>
      </c>
      <c r="C48" s="72">
        <v>2</v>
      </c>
      <c r="D48" s="38"/>
      <c r="E48" s="39"/>
      <c r="F48" s="47" t="s">
        <v>64</v>
      </c>
      <c r="G48" s="74">
        <f>G49+G54</f>
        <v>642875000</v>
      </c>
      <c r="H48" s="74">
        <f>H49+H54</f>
        <v>25900300</v>
      </c>
      <c r="I48" s="74">
        <f t="shared" ref="I48:J48" si="28">I49+I54</f>
        <v>21771000</v>
      </c>
      <c r="J48" s="74">
        <f t="shared" si="28"/>
        <v>47671300</v>
      </c>
      <c r="K48" s="42">
        <f t="shared" si="26"/>
        <v>7.4153295741784948</v>
      </c>
      <c r="L48" s="41">
        <f t="shared" si="24"/>
        <v>25900300</v>
      </c>
      <c r="M48" s="41">
        <f t="shared" si="24"/>
        <v>21771000</v>
      </c>
      <c r="N48" s="41">
        <f>N49+N54</f>
        <v>47671300</v>
      </c>
      <c r="O48" s="43">
        <f t="shared" si="5"/>
        <v>7.4153295741784948</v>
      </c>
      <c r="P48" s="44">
        <f t="shared" si="6"/>
        <v>7.4153295741784948</v>
      </c>
      <c r="Q48" s="45"/>
    </row>
    <row r="49" spans="1:17" s="46" customFormat="1" ht="24" x14ac:dyDescent="0.25">
      <c r="A49" s="37">
        <v>2</v>
      </c>
      <c r="B49" s="37">
        <v>23</v>
      </c>
      <c r="C49" s="72">
        <v>2</v>
      </c>
      <c r="D49" s="50" t="s">
        <v>25</v>
      </c>
      <c r="E49" s="39"/>
      <c r="F49" s="40" t="s">
        <v>65</v>
      </c>
      <c r="G49" s="48">
        <f>SUM(G50:G53)</f>
        <v>295000000</v>
      </c>
      <c r="H49" s="48">
        <f>SUM(H50:H53)</f>
        <v>20696600</v>
      </c>
      <c r="I49" s="48">
        <f t="shared" ref="I49:J49" si="29">SUM(I50:I53)</f>
        <v>16523000</v>
      </c>
      <c r="J49" s="48">
        <f t="shared" si="29"/>
        <v>37219600</v>
      </c>
      <c r="K49" s="42">
        <f t="shared" si="26"/>
        <v>12.616813559322035</v>
      </c>
      <c r="L49" s="41">
        <f t="shared" si="24"/>
        <v>20696600</v>
      </c>
      <c r="M49" s="41">
        <f t="shared" si="24"/>
        <v>16523000</v>
      </c>
      <c r="N49" s="41">
        <f>SUM(N50:N53)</f>
        <v>37219600</v>
      </c>
      <c r="O49" s="43">
        <f t="shared" si="5"/>
        <v>12.616813559322035</v>
      </c>
      <c r="P49" s="44">
        <f t="shared" si="6"/>
        <v>12.616813559322035</v>
      </c>
      <c r="Q49" s="45"/>
    </row>
    <row r="50" spans="1:17" s="46" customFormat="1" ht="25.5" x14ac:dyDescent="0.25">
      <c r="A50" s="51">
        <v>2</v>
      </c>
      <c r="B50" s="51">
        <v>23</v>
      </c>
      <c r="C50" s="54">
        <v>2</v>
      </c>
      <c r="D50" s="53" t="s">
        <v>25</v>
      </c>
      <c r="E50" s="54">
        <v>1</v>
      </c>
      <c r="F50" s="62" t="s">
        <v>66</v>
      </c>
      <c r="G50" s="56">
        <f>4200000+10800000</f>
        <v>15000000</v>
      </c>
      <c r="H50" s="56">
        <f>[1]Mei!J50</f>
        <v>12052300</v>
      </c>
      <c r="I50" s="56">
        <f>J50-H50</f>
        <v>0</v>
      </c>
      <c r="J50" s="56">
        <v>12052300</v>
      </c>
      <c r="K50" s="58">
        <f t="shared" si="26"/>
        <v>80.348666666666674</v>
      </c>
      <c r="L50" s="57">
        <f t="shared" si="24"/>
        <v>12052300</v>
      </c>
      <c r="M50" s="57">
        <f t="shared" si="24"/>
        <v>0</v>
      </c>
      <c r="N50" s="57">
        <f>J50</f>
        <v>12052300</v>
      </c>
      <c r="O50" s="59">
        <f t="shared" si="5"/>
        <v>80.348666666666674</v>
      </c>
      <c r="P50" s="60">
        <f t="shared" si="6"/>
        <v>80.348666666666674</v>
      </c>
      <c r="Q50" s="61"/>
    </row>
    <row r="51" spans="1:17" s="46" customFormat="1" ht="25.5" x14ac:dyDescent="0.25">
      <c r="A51" s="51">
        <v>2</v>
      </c>
      <c r="B51" s="51">
        <v>23</v>
      </c>
      <c r="C51" s="54">
        <v>2</v>
      </c>
      <c r="D51" s="53" t="s">
        <v>25</v>
      </c>
      <c r="E51" s="54">
        <v>7</v>
      </c>
      <c r="F51" s="67" t="s">
        <v>67</v>
      </c>
      <c r="G51" s="68">
        <f>158350000+1650000</f>
        <v>160000000</v>
      </c>
      <c r="H51" s="56">
        <f>[1]Mei!J51</f>
        <v>5026700</v>
      </c>
      <c r="I51" s="56">
        <f>J51-H51</f>
        <v>8108600</v>
      </c>
      <c r="J51" s="56">
        <v>13135300</v>
      </c>
      <c r="K51" s="58">
        <f t="shared" si="26"/>
        <v>8.2095625000000005</v>
      </c>
      <c r="L51" s="57">
        <f t="shared" si="24"/>
        <v>5026700</v>
      </c>
      <c r="M51" s="57">
        <f t="shared" si="24"/>
        <v>8108600</v>
      </c>
      <c r="N51" s="57">
        <f t="shared" si="24"/>
        <v>13135300</v>
      </c>
      <c r="O51" s="59">
        <f t="shared" si="5"/>
        <v>8.2095625000000005</v>
      </c>
      <c r="P51" s="60">
        <f t="shared" si="6"/>
        <v>8.2095625000000005</v>
      </c>
      <c r="Q51" s="61"/>
    </row>
    <row r="52" spans="1:17" s="46" customFormat="1" x14ac:dyDescent="0.25">
      <c r="A52" s="51">
        <v>2</v>
      </c>
      <c r="B52" s="51">
        <v>23</v>
      </c>
      <c r="C52" s="54">
        <v>2</v>
      </c>
      <c r="D52" s="53" t="s">
        <v>25</v>
      </c>
      <c r="E52" s="54">
        <v>8</v>
      </c>
      <c r="F52" s="69" t="s">
        <v>68</v>
      </c>
      <c r="G52" s="56">
        <f>4800000+95200000</f>
        <v>100000000</v>
      </c>
      <c r="H52" s="56">
        <f>[1]Mei!J52</f>
        <v>0</v>
      </c>
      <c r="I52" s="56">
        <v>0</v>
      </c>
      <c r="J52" s="56">
        <f t="shared" ref="J52" si="30">H52+I52</f>
        <v>0</v>
      </c>
      <c r="K52" s="58">
        <f t="shared" si="26"/>
        <v>0</v>
      </c>
      <c r="L52" s="57">
        <f t="shared" si="24"/>
        <v>0</v>
      </c>
      <c r="M52" s="57">
        <f t="shared" si="24"/>
        <v>0</v>
      </c>
      <c r="N52" s="57">
        <f t="shared" si="24"/>
        <v>0</v>
      </c>
      <c r="O52" s="59">
        <f t="shared" si="5"/>
        <v>0</v>
      </c>
      <c r="P52" s="60">
        <f t="shared" si="6"/>
        <v>0</v>
      </c>
      <c r="Q52" s="61"/>
    </row>
    <row r="53" spans="1:17" s="46" customFormat="1" x14ac:dyDescent="0.25">
      <c r="A53" s="51">
        <v>2</v>
      </c>
      <c r="B53" s="51">
        <v>23</v>
      </c>
      <c r="C53" s="54">
        <v>2</v>
      </c>
      <c r="D53" s="53" t="s">
        <v>25</v>
      </c>
      <c r="E53" s="54">
        <v>9</v>
      </c>
      <c r="F53" s="69" t="s">
        <v>69</v>
      </c>
      <c r="G53" s="56">
        <f>16500000+3500000</f>
        <v>20000000</v>
      </c>
      <c r="H53" s="56">
        <f>[1]Mei!J53</f>
        <v>3617600</v>
      </c>
      <c r="I53" s="56">
        <f>J53-H53</f>
        <v>8414400</v>
      </c>
      <c r="J53" s="56">
        <v>12032000</v>
      </c>
      <c r="K53" s="58">
        <f t="shared" si="26"/>
        <v>60.160000000000004</v>
      </c>
      <c r="L53" s="57">
        <f t="shared" si="24"/>
        <v>3617600</v>
      </c>
      <c r="M53" s="57">
        <f t="shared" si="24"/>
        <v>8414400</v>
      </c>
      <c r="N53" s="57">
        <f t="shared" si="24"/>
        <v>12032000</v>
      </c>
      <c r="O53" s="59">
        <f t="shared" si="5"/>
        <v>60.160000000000004</v>
      </c>
      <c r="P53" s="60">
        <f t="shared" si="6"/>
        <v>60.160000000000004</v>
      </c>
      <c r="Q53" s="61"/>
    </row>
    <row r="54" spans="1:17" s="46" customFormat="1" ht="24" x14ac:dyDescent="0.25">
      <c r="A54" s="37">
        <v>2</v>
      </c>
      <c r="B54" s="37">
        <v>23</v>
      </c>
      <c r="C54" s="72">
        <v>2</v>
      </c>
      <c r="D54" s="50" t="s">
        <v>30</v>
      </c>
      <c r="E54" s="39"/>
      <c r="F54" s="40" t="s">
        <v>70</v>
      </c>
      <c r="G54" s="48">
        <f>SUM(G55:G56)</f>
        <v>347875000</v>
      </c>
      <c r="H54" s="48">
        <f>SUM(H55:H56)</f>
        <v>5203700</v>
      </c>
      <c r="I54" s="48">
        <f t="shared" ref="I54:J54" si="31">SUM(I55:I56)</f>
        <v>5248000</v>
      </c>
      <c r="J54" s="48">
        <f t="shared" si="31"/>
        <v>10451700</v>
      </c>
      <c r="K54" s="42">
        <f t="shared" si="26"/>
        <v>3.0044412504491556</v>
      </c>
      <c r="L54" s="41">
        <f t="shared" ref="L54:M68" si="32">H54</f>
        <v>5203700</v>
      </c>
      <c r="M54" s="41">
        <f t="shared" si="32"/>
        <v>5248000</v>
      </c>
      <c r="N54" s="41">
        <f t="shared" ref="N54:N65" si="33">L54+M54</f>
        <v>10451700</v>
      </c>
      <c r="O54" s="43">
        <f t="shared" si="5"/>
        <v>3.0044412504491556</v>
      </c>
      <c r="P54" s="44">
        <f t="shared" si="6"/>
        <v>3.0044412504491556</v>
      </c>
      <c r="Q54" s="45"/>
    </row>
    <row r="55" spans="1:17" s="46" customFormat="1" ht="38.25" x14ac:dyDescent="0.25">
      <c r="A55" s="51">
        <v>2</v>
      </c>
      <c r="B55" s="51">
        <v>23</v>
      </c>
      <c r="C55" s="54">
        <v>2</v>
      </c>
      <c r="D55" s="53" t="s">
        <v>30</v>
      </c>
      <c r="E55" s="54">
        <v>2</v>
      </c>
      <c r="F55" s="62" t="s">
        <v>71</v>
      </c>
      <c r="G55" s="56">
        <f>297875+277577125</f>
        <v>277875000</v>
      </c>
      <c r="H55" s="56">
        <f>[1]Mei!J55</f>
        <v>0</v>
      </c>
      <c r="I55" s="56">
        <v>0</v>
      </c>
      <c r="J55" s="56">
        <f>H55+I55</f>
        <v>0</v>
      </c>
      <c r="K55" s="58">
        <f t="shared" si="26"/>
        <v>0</v>
      </c>
      <c r="L55" s="57">
        <f t="shared" si="32"/>
        <v>0</v>
      </c>
      <c r="M55" s="57">
        <f t="shared" si="32"/>
        <v>0</v>
      </c>
      <c r="N55" s="57">
        <f>J55</f>
        <v>0</v>
      </c>
      <c r="O55" s="59">
        <f t="shared" si="5"/>
        <v>0</v>
      </c>
      <c r="P55" s="60">
        <f t="shared" si="6"/>
        <v>0</v>
      </c>
      <c r="Q55" s="61"/>
    </row>
    <row r="56" spans="1:17" s="46" customFormat="1" x14ac:dyDescent="0.25">
      <c r="A56" s="51">
        <v>2</v>
      </c>
      <c r="B56" s="51">
        <v>23</v>
      </c>
      <c r="C56" s="54">
        <v>2</v>
      </c>
      <c r="D56" s="53" t="s">
        <v>30</v>
      </c>
      <c r="E56" s="54">
        <v>4</v>
      </c>
      <c r="F56" s="55" t="s">
        <v>72</v>
      </c>
      <c r="G56" s="56">
        <v>70000000</v>
      </c>
      <c r="H56" s="56">
        <f>[1]Mei!J56</f>
        <v>5203700</v>
      </c>
      <c r="I56" s="56">
        <f>J56-H56</f>
        <v>5248000</v>
      </c>
      <c r="J56" s="56">
        <v>10451700</v>
      </c>
      <c r="K56" s="58">
        <f t="shared" si="26"/>
        <v>14.930999999999999</v>
      </c>
      <c r="L56" s="57">
        <f t="shared" si="32"/>
        <v>5203700</v>
      </c>
      <c r="M56" s="57">
        <f t="shared" si="32"/>
        <v>5248000</v>
      </c>
      <c r="N56" s="57">
        <f>J56</f>
        <v>10451700</v>
      </c>
      <c r="O56" s="59">
        <f t="shared" si="5"/>
        <v>14.930999999999999</v>
      </c>
      <c r="P56" s="60">
        <f t="shared" si="6"/>
        <v>14.930999999999999</v>
      </c>
      <c r="Q56" s="61"/>
    </row>
    <row r="57" spans="1:17" s="46" customFormat="1" x14ac:dyDescent="0.25">
      <c r="A57" s="37">
        <v>2</v>
      </c>
      <c r="B57" s="37">
        <v>24</v>
      </c>
      <c r="C57" s="39"/>
      <c r="D57" s="38"/>
      <c r="E57" s="39"/>
      <c r="F57" s="75" t="s">
        <v>73</v>
      </c>
      <c r="G57" s="48">
        <f>G58+G64</f>
        <v>310063200</v>
      </c>
      <c r="H57" s="48">
        <f>H58+H64</f>
        <v>32391000</v>
      </c>
      <c r="I57" s="48">
        <f t="shared" ref="I57:J57" si="34">I58+I64</f>
        <v>10492750</v>
      </c>
      <c r="J57" s="48">
        <f t="shared" si="34"/>
        <v>57159350</v>
      </c>
      <c r="K57" s="42">
        <f t="shared" si="26"/>
        <v>18.434741691371308</v>
      </c>
      <c r="L57" s="41">
        <f t="shared" si="32"/>
        <v>32391000</v>
      </c>
      <c r="M57" s="41">
        <f t="shared" si="32"/>
        <v>10492750</v>
      </c>
      <c r="N57" s="41">
        <f>N58+N64</f>
        <v>57159350</v>
      </c>
      <c r="O57" s="43">
        <f t="shared" si="5"/>
        <v>18.434741691371308</v>
      </c>
      <c r="P57" s="44">
        <f t="shared" si="6"/>
        <v>18.434741691371308</v>
      </c>
      <c r="Q57" s="45"/>
    </row>
    <row r="58" spans="1:17" s="46" customFormat="1" x14ac:dyDescent="0.25">
      <c r="A58" s="37">
        <v>2</v>
      </c>
      <c r="B58" s="37">
        <v>24</v>
      </c>
      <c r="C58" s="72">
        <v>2</v>
      </c>
      <c r="D58" s="38"/>
      <c r="E58" s="39"/>
      <c r="F58" s="47" t="s">
        <v>74</v>
      </c>
      <c r="G58" s="48">
        <f>G59+G62</f>
        <v>290885000</v>
      </c>
      <c r="H58" s="48">
        <f>H59+H62</f>
        <v>30991000</v>
      </c>
      <c r="I58" s="48">
        <f t="shared" ref="I58:J58" si="35">I59+I62</f>
        <v>10492750</v>
      </c>
      <c r="J58" s="48">
        <f t="shared" si="35"/>
        <v>55759350</v>
      </c>
      <c r="K58" s="42">
        <f t="shared" si="26"/>
        <v>19.168863984048677</v>
      </c>
      <c r="L58" s="41">
        <f t="shared" si="32"/>
        <v>30991000</v>
      </c>
      <c r="M58" s="41">
        <f t="shared" si="32"/>
        <v>10492750</v>
      </c>
      <c r="N58" s="41">
        <f>N59+N62</f>
        <v>55759350</v>
      </c>
      <c r="O58" s="43">
        <f t="shared" si="5"/>
        <v>19.168863984048677</v>
      </c>
      <c r="P58" s="44">
        <f t="shared" si="6"/>
        <v>19.168863984048677</v>
      </c>
      <c r="Q58" s="45"/>
    </row>
    <row r="59" spans="1:17" s="46" customFormat="1" ht="24" customHeight="1" x14ac:dyDescent="0.25">
      <c r="A59" s="37">
        <v>2</v>
      </c>
      <c r="B59" s="37">
        <v>24</v>
      </c>
      <c r="C59" s="72">
        <v>2</v>
      </c>
      <c r="D59" s="50" t="s">
        <v>25</v>
      </c>
      <c r="E59" s="39"/>
      <c r="F59" s="71" t="s">
        <v>75</v>
      </c>
      <c r="G59" s="48">
        <f>SUM(G60:G61)</f>
        <v>230000000</v>
      </c>
      <c r="H59" s="48">
        <f>SUM(H60:H61)</f>
        <v>10991000</v>
      </c>
      <c r="I59" s="48">
        <f t="shared" ref="I59" si="36">SUM(I60:I61)</f>
        <v>10492750</v>
      </c>
      <c r="J59" s="48">
        <f>SUM(J60:J61)</f>
        <v>35759350</v>
      </c>
      <c r="K59" s="42">
        <f t="shared" si="26"/>
        <v>15.54754347826087</v>
      </c>
      <c r="L59" s="41">
        <f t="shared" si="32"/>
        <v>10991000</v>
      </c>
      <c r="M59" s="41">
        <f t="shared" si="32"/>
        <v>10492750</v>
      </c>
      <c r="N59" s="41">
        <f>SUM(N60:N61)</f>
        <v>35759350</v>
      </c>
      <c r="O59" s="43">
        <f t="shared" si="5"/>
        <v>15.54754347826087</v>
      </c>
      <c r="P59" s="44">
        <f t="shared" si="6"/>
        <v>15.54754347826087</v>
      </c>
      <c r="Q59" s="45"/>
    </row>
    <row r="60" spans="1:17" s="46" customFormat="1" x14ac:dyDescent="0.25">
      <c r="A60" s="51">
        <v>2</v>
      </c>
      <c r="B60" s="51">
        <v>24</v>
      </c>
      <c r="C60" s="54">
        <v>2</v>
      </c>
      <c r="D60" s="53" t="s">
        <v>25</v>
      </c>
      <c r="E60" s="54">
        <v>1</v>
      </c>
      <c r="F60" s="55" t="s">
        <v>76</v>
      </c>
      <c r="G60" s="56">
        <v>30000000</v>
      </c>
      <c r="H60" s="56">
        <f>[1]Mei!J60</f>
        <v>0</v>
      </c>
      <c r="I60" s="56">
        <v>0</v>
      </c>
      <c r="J60" s="56">
        <v>14275600</v>
      </c>
      <c r="K60" s="58">
        <f t="shared" si="26"/>
        <v>47.585333333333338</v>
      </c>
      <c r="L60" s="57">
        <f t="shared" si="32"/>
        <v>0</v>
      </c>
      <c r="M60" s="57">
        <f t="shared" si="32"/>
        <v>0</v>
      </c>
      <c r="N60" s="57">
        <f>J60</f>
        <v>14275600</v>
      </c>
      <c r="O60" s="59">
        <f t="shared" si="5"/>
        <v>47.585333333333338</v>
      </c>
      <c r="P60" s="60">
        <f t="shared" si="6"/>
        <v>47.585333333333338</v>
      </c>
      <c r="Q60" s="61"/>
    </row>
    <row r="61" spans="1:17" s="46" customFormat="1" x14ac:dyDescent="0.25">
      <c r="A61" s="51">
        <v>2</v>
      </c>
      <c r="B61" s="51">
        <v>24</v>
      </c>
      <c r="C61" s="54">
        <v>2</v>
      </c>
      <c r="D61" s="53" t="s">
        <v>25</v>
      </c>
      <c r="E61" s="54">
        <v>2</v>
      </c>
      <c r="F61" s="55" t="s">
        <v>77</v>
      </c>
      <c r="G61" s="56">
        <f>185660000+14340000</f>
        <v>200000000</v>
      </c>
      <c r="H61" s="56">
        <f>[1]Mei!J61</f>
        <v>10991000</v>
      </c>
      <c r="I61" s="56">
        <f>J61-H61</f>
        <v>10492750</v>
      </c>
      <c r="J61" s="56">
        <v>21483750</v>
      </c>
      <c r="K61" s="58">
        <f t="shared" si="26"/>
        <v>10.741874999999999</v>
      </c>
      <c r="L61" s="57">
        <f t="shared" si="32"/>
        <v>10991000</v>
      </c>
      <c r="M61" s="57">
        <f t="shared" si="32"/>
        <v>10492750</v>
      </c>
      <c r="N61" s="57">
        <f>J61</f>
        <v>21483750</v>
      </c>
      <c r="O61" s="59">
        <f t="shared" si="5"/>
        <v>10.741874999999999</v>
      </c>
      <c r="P61" s="60">
        <f t="shared" si="6"/>
        <v>10.741874999999999</v>
      </c>
      <c r="Q61" s="61"/>
    </row>
    <row r="62" spans="1:17" s="46" customFormat="1" x14ac:dyDescent="0.25">
      <c r="A62" s="37">
        <v>2</v>
      </c>
      <c r="B62" s="37">
        <v>24</v>
      </c>
      <c r="C62" s="72">
        <v>2</v>
      </c>
      <c r="D62" s="50" t="s">
        <v>30</v>
      </c>
      <c r="E62" s="39"/>
      <c r="F62" s="47" t="s">
        <v>78</v>
      </c>
      <c r="G62" s="48">
        <f>G63</f>
        <v>60885000</v>
      </c>
      <c r="H62" s="48">
        <f>H63</f>
        <v>20000000</v>
      </c>
      <c r="I62" s="48">
        <f t="shared" ref="I62:J62" si="37">I63</f>
        <v>0</v>
      </c>
      <c r="J62" s="48">
        <f t="shared" si="37"/>
        <v>20000000</v>
      </c>
      <c r="K62" s="42">
        <f t="shared" si="26"/>
        <v>32.848813336618214</v>
      </c>
      <c r="L62" s="41">
        <f t="shared" si="32"/>
        <v>20000000</v>
      </c>
      <c r="M62" s="41">
        <f t="shared" si="32"/>
        <v>0</v>
      </c>
      <c r="N62" s="41">
        <f t="shared" si="33"/>
        <v>20000000</v>
      </c>
      <c r="O62" s="43">
        <f t="shared" si="5"/>
        <v>32.848813336618214</v>
      </c>
      <c r="P62" s="44">
        <f t="shared" si="6"/>
        <v>32.848813336618214</v>
      </c>
      <c r="Q62" s="45"/>
    </row>
    <row r="63" spans="1:17" s="46" customFormat="1" x14ac:dyDescent="0.25">
      <c r="A63" s="51">
        <v>2</v>
      </c>
      <c r="B63" s="51">
        <v>24</v>
      </c>
      <c r="C63" s="54">
        <v>2</v>
      </c>
      <c r="D63" s="53" t="s">
        <v>30</v>
      </c>
      <c r="E63" s="54">
        <v>2</v>
      </c>
      <c r="F63" s="55" t="s">
        <v>79</v>
      </c>
      <c r="G63" s="56">
        <f>42765000+18120000</f>
        <v>60885000</v>
      </c>
      <c r="H63" s="56">
        <f>[1]Mei!J63</f>
        <v>20000000</v>
      </c>
      <c r="I63" s="56">
        <f>J63-H63</f>
        <v>0</v>
      </c>
      <c r="J63" s="56">
        <v>20000000</v>
      </c>
      <c r="K63" s="58">
        <f t="shared" si="26"/>
        <v>32.848813336618214</v>
      </c>
      <c r="L63" s="57">
        <f t="shared" si="32"/>
        <v>20000000</v>
      </c>
      <c r="M63" s="57">
        <f t="shared" si="32"/>
        <v>0</v>
      </c>
      <c r="N63" s="57">
        <f>J63</f>
        <v>20000000</v>
      </c>
      <c r="O63" s="59">
        <f t="shared" si="5"/>
        <v>32.848813336618214</v>
      </c>
      <c r="P63" s="60">
        <f t="shared" si="6"/>
        <v>32.848813336618214</v>
      </c>
      <c r="Q63" s="61"/>
    </row>
    <row r="64" spans="1:17" s="46" customFormat="1" ht="24" x14ac:dyDescent="0.25">
      <c r="A64" s="76">
        <v>2</v>
      </c>
      <c r="B64" s="76">
        <v>24</v>
      </c>
      <c r="C64" s="77">
        <v>3</v>
      </c>
      <c r="D64" s="78"/>
      <c r="E64" s="79"/>
      <c r="F64" s="71" t="s">
        <v>80</v>
      </c>
      <c r="G64" s="48">
        <f>G65</f>
        <v>19178200</v>
      </c>
      <c r="H64" s="48">
        <f>H65</f>
        <v>1400000</v>
      </c>
      <c r="I64" s="48">
        <f t="shared" ref="I64:J64" si="38">I65</f>
        <v>0</v>
      </c>
      <c r="J64" s="48">
        <f t="shared" si="38"/>
        <v>1400000</v>
      </c>
      <c r="K64" s="42">
        <f t="shared" si="26"/>
        <v>7.2999551574183181</v>
      </c>
      <c r="L64" s="41">
        <f t="shared" si="32"/>
        <v>1400000</v>
      </c>
      <c r="M64" s="41">
        <f t="shared" si="32"/>
        <v>0</v>
      </c>
      <c r="N64" s="41">
        <f t="shared" si="33"/>
        <v>1400000</v>
      </c>
      <c r="O64" s="43">
        <f t="shared" si="5"/>
        <v>7.2999551574183181</v>
      </c>
      <c r="P64" s="44">
        <f t="shared" si="6"/>
        <v>7.2999551574183181</v>
      </c>
      <c r="Q64" s="45"/>
    </row>
    <row r="65" spans="1:17" s="46" customFormat="1" ht="36" x14ac:dyDescent="0.25">
      <c r="A65" s="37">
        <v>2</v>
      </c>
      <c r="B65" s="37">
        <v>24</v>
      </c>
      <c r="C65" s="72">
        <v>3</v>
      </c>
      <c r="D65" s="50" t="s">
        <v>25</v>
      </c>
      <c r="E65" s="39"/>
      <c r="F65" s="71" t="s">
        <v>81</v>
      </c>
      <c r="G65" s="48">
        <f>SUM(G66:G67)</f>
        <v>19178200</v>
      </c>
      <c r="H65" s="48">
        <f>SUM(H66:H67)</f>
        <v>1400000</v>
      </c>
      <c r="I65" s="48">
        <f t="shared" ref="I65" si="39">SUM(I66:I67)</f>
        <v>0</v>
      </c>
      <c r="J65" s="48">
        <f>SUM(J66:J67)</f>
        <v>1400000</v>
      </c>
      <c r="K65" s="42">
        <f t="shared" si="26"/>
        <v>7.2999551574183181</v>
      </c>
      <c r="L65" s="41">
        <f t="shared" si="32"/>
        <v>1400000</v>
      </c>
      <c r="M65" s="41">
        <f t="shared" si="32"/>
        <v>0</v>
      </c>
      <c r="N65" s="41">
        <f t="shared" si="33"/>
        <v>1400000</v>
      </c>
      <c r="O65" s="43">
        <f t="shared" si="5"/>
        <v>7.2999551574183181</v>
      </c>
      <c r="P65" s="44">
        <f t="shared" si="6"/>
        <v>7.2999551574183181</v>
      </c>
      <c r="Q65" s="45"/>
    </row>
    <row r="66" spans="1:17" s="46" customFormat="1" ht="38.25" x14ac:dyDescent="0.25">
      <c r="A66" s="51">
        <v>2</v>
      </c>
      <c r="B66" s="51">
        <v>24</v>
      </c>
      <c r="C66" s="54">
        <v>3</v>
      </c>
      <c r="D66" s="53" t="s">
        <v>25</v>
      </c>
      <c r="E66" s="54">
        <v>1</v>
      </c>
      <c r="F66" s="62" t="s">
        <v>82</v>
      </c>
      <c r="G66" s="56">
        <f>10955000+1340000</f>
        <v>12295000</v>
      </c>
      <c r="H66" s="56">
        <f>[1]Mei!J66</f>
        <v>0</v>
      </c>
      <c r="I66" s="56">
        <v>0</v>
      </c>
      <c r="J66" s="56">
        <f>H66+I66</f>
        <v>0</v>
      </c>
      <c r="K66" s="58">
        <f t="shared" si="26"/>
        <v>0</v>
      </c>
      <c r="L66" s="57">
        <f t="shared" si="32"/>
        <v>0</v>
      </c>
      <c r="M66" s="57">
        <f t="shared" si="32"/>
        <v>0</v>
      </c>
      <c r="N66" s="57">
        <f>J66</f>
        <v>0</v>
      </c>
      <c r="O66" s="59">
        <f t="shared" si="5"/>
        <v>0</v>
      </c>
      <c r="P66" s="60">
        <f t="shared" si="6"/>
        <v>0</v>
      </c>
      <c r="Q66" s="61"/>
    </row>
    <row r="67" spans="1:17" s="46" customFormat="1" ht="25.5" x14ac:dyDescent="0.25">
      <c r="A67" s="80">
        <v>2</v>
      </c>
      <c r="B67" s="80">
        <v>24</v>
      </c>
      <c r="C67" s="81">
        <v>3</v>
      </c>
      <c r="D67" s="82" t="s">
        <v>25</v>
      </c>
      <c r="E67" s="81">
        <v>2</v>
      </c>
      <c r="F67" s="83" t="s">
        <v>83</v>
      </c>
      <c r="G67" s="56">
        <f>5483200+1400000</f>
        <v>6883200</v>
      </c>
      <c r="H67" s="56">
        <f>[1]Mei!J67</f>
        <v>1400000</v>
      </c>
      <c r="I67" s="56">
        <f>J67-H67</f>
        <v>0</v>
      </c>
      <c r="J67" s="56">
        <v>1400000</v>
      </c>
      <c r="K67" s="58">
        <f t="shared" si="26"/>
        <v>20.339377033937701</v>
      </c>
      <c r="L67" s="57">
        <f t="shared" si="32"/>
        <v>1400000</v>
      </c>
      <c r="M67" s="57">
        <f t="shared" si="32"/>
        <v>0</v>
      </c>
      <c r="N67" s="57">
        <f>J67</f>
        <v>1400000</v>
      </c>
      <c r="O67" s="59">
        <f t="shared" si="5"/>
        <v>20.339377033937701</v>
      </c>
      <c r="P67" s="60">
        <f t="shared" si="6"/>
        <v>20.339377033937701</v>
      </c>
      <c r="Q67" s="61"/>
    </row>
    <row r="68" spans="1:17" s="85" customFormat="1" ht="12" x14ac:dyDescent="0.25">
      <c r="A68" s="84" t="s">
        <v>84</v>
      </c>
      <c r="B68" s="84"/>
      <c r="C68" s="84"/>
      <c r="D68" s="84"/>
      <c r="E68" s="84"/>
      <c r="F68" s="84"/>
      <c r="G68" s="41">
        <f>G13+G47+G57</f>
        <v>5698649000</v>
      </c>
      <c r="H68" s="41">
        <f>H13+H47+H57</f>
        <v>1617389755</v>
      </c>
      <c r="I68" s="41">
        <f t="shared" ref="I68" si="40">I13+I47+I57</f>
        <v>361214718</v>
      </c>
      <c r="J68" s="41">
        <f>J13+J47+J57</f>
        <v>2026176073</v>
      </c>
      <c r="K68" s="42">
        <f t="shared" si="26"/>
        <v>35.55537589698892</v>
      </c>
      <c r="L68" s="41">
        <f t="shared" si="32"/>
        <v>1617389755</v>
      </c>
      <c r="M68" s="41">
        <f>I68</f>
        <v>361214718</v>
      </c>
      <c r="N68" s="41">
        <f>N13+N47+N57</f>
        <v>2026176073</v>
      </c>
      <c r="O68" s="43">
        <f t="shared" si="5"/>
        <v>35.55537589698892</v>
      </c>
      <c r="P68" s="43">
        <f t="shared" si="6"/>
        <v>35.55537589698892</v>
      </c>
      <c r="Q68" s="45"/>
    </row>
    <row r="70" spans="1:17" x14ac:dyDescent="0.25">
      <c r="M70" s="2" t="s">
        <v>85</v>
      </c>
    </row>
    <row r="71" spans="1:17" x14ac:dyDescent="0.25">
      <c r="I71" s="87">
        <f>I68-879298876</f>
        <v>-518084158</v>
      </c>
      <c r="L71" s="88" t="s">
        <v>86</v>
      </c>
      <c r="M71" s="2" t="s">
        <v>87</v>
      </c>
    </row>
    <row r="72" spans="1:17" x14ac:dyDescent="0.25">
      <c r="M72" s="2" t="s">
        <v>88</v>
      </c>
    </row>
    <row r="75" spans="1:17" x14ac:dyDescent="0.25">
      <c r="M75" s="89" t="s">
        <v>89</v>
      </c>
    </row>
    <row r="76" spans="1:17" x14ac:dyDescent="0.25">
      <c r="M76" s="2" t="s">
        <v>90</v>
      </c>
    </row>
    <row r="77" spans="1:17" x14ac:dyDescent="0.25">
      <c r="M77" s="2" t="s">
        <v>91</v>
      </c>
    </row>
  </sheetData>
  <mergeCells count="17">
    <mergeCell ref="A68:F68"/>
    <mergeCell ref="Q9:Q11"/>
    <mergeCell ref="H10:H11"/>
    <mergeCell ref="I10:I11"/>
    <mergeCell ref="J10:J11"/>
    <mergeCell ref="K10:K11"/>
    <mergeCell ref="L10:L11"/>
    <mergeCell ref="M10:M11"/>
    <mergeCell ref="N10:N11"/>
    <mergeCell ref="O10:O11"/>
    <mergeCell ref="A1:P1"/>
    <mergeCell ref="A2:P2"/>
    <mergeCell ref="A9:E11"/>
    <mergeCell ref="F9:F11"/>
    <mergeCell ref="H9:K9"/>
    <mergeCell ref="L9:O9"/>
    <mergeCell ref="P9:P11"/>
  </mergeCells>
  <printOptions horizontalCentered="1"/>
  <pageMargins left="0.51181102362204722" right="0.51181102362204722" top="0.55118110236220474" bottom="0.55118110236220474" header="0.31496062992125984" footer="0.31496062992125984"/>
  <pageSetup paperSize="14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</vt:lpstr>
      <vt:lpstr>Juni!Print_Titles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2022-10-04T01:40:54Z</dcterms:created>
  <dcterms:modified xsi:type="dcterms:W3CDTF">2022-10-04T01:41:06Z</dcterms:modified>
</cp:coreProperties>
</file>