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6300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'Sheet1'!$A$1:$N$87</definedName>
    <definedName name="_xlnm.Print_Area" localSheetId="3">'Sheet4'!$A$2:$U$220</definedName>
    <definedName name="_xlnm.Print_Titles" localSheetId="0">'Sheet1'!$7:$7</definedName>
    <definedName name="_xlnm.Print_Titles" localSheetId="2">'Sheet3'!$5:$6</definedName>
  </definedNames>
  <calcPr fullCalcOnLoad="1"/>
</workbook>
</file>

<file path=xl/sharedStrings.xml><?xml version="1.0" encoding="utf-8"?>
<sst xmlns="http://schemas.openxmlformats.org/spreadsheetml/2006/main" count="356" uniqueCount="242">
  <si>
    <t>No</t>
  </si>
  <si>
    <t>Kegiatan</t>
  </si>
  <si>
    <t>Anggaran</t>
  </si>
  <si>
    <t>Nilai Kontrak</t>
  </si>
  <si>
    <t>Fisik</t>
  </si>
  <si>
    <t>%</t>
  </si>
  <si>
    <t>(Rp)</t>
  </si>
  <si>
    <t>Bantuan khusus</t>
  </si>
  <si>
    <t>1.</t>
  </si>
  <si>
    <t>2.</t>
  </si>
  <si>
    <t>3.</t>
  </si>
  <si>
    <t>4.</t>
  </si>
  <si>
    <t>5.</t>
  </si>
  <si>
    <t>6.</t>
  </si>
  <si>
    <t>Peningkatan jalan jagan - Lemahbang Kec. Jumapolo</t>
  </si>
  <si>
    <t>Peningkatan jalan Mojogedang - Tompe Kec. Mojogedang</t>
  </si>
  <si>
    <t>Pembangunan jalan Sudimoro - Jatirejo Kec. Karangpandan &amp; Ngargoyoso</t>
  </si>
  <si>
    <t>Pembangunan Jembatan Gedongan Colomadu</t>
  </si>
  <si>
    <t>Bantuan penuntasan buta aaksara (MoU)</t>
  </si>
  <si>
    <t>Bantuan penyelenggaraan Kejar Paket A</t>
  </si>
  <si>
    <t>Bantuan penyelenggaraan Kejar Paket B</t>
  </si>
  <si>
    <t>Bantuan penyelenggaraan Kejar Paket C</t>
  </si>
  <si>
    <t>Bantuan rahab ruang kelas rusak berat SD/MI (MoU)</t>
  </si>
  <si>
    <t>Bantuan rahab ruang kelas rusak berat SMP/MTs (MoU)</t>
  </si>
  <si>
    <t>Bantuan Pembangunan RKB SMP/MTs (MoU)</t>
  </si>
  <si>
    <t>Bantuan pengadaan mebelair ruang kelas SD/MI</t>
  </si>
  <si>
    <t>Bantuan Rehab Gedung SMK</t>
  </si>
  <si>
    <t>Bantuan Rehab Gedung SMA</t>
  </si>
  <si>
    <t>Bantuan pembangunan RKB SMK</t>
  </si>
  <si>
    <t>Bantuan penyelenggaraan SMK kelas jauh</t>
  </si>
  <si>
    <t>Bantuan fasilitasi SBI SMK</t>
  </si>
  <si>
    <t>Bantuan kesra guru wiyata bhakti TK/RA/BA dan SD/MI/SDLB</t>
  </si>
  <si>
    <t>Bantuan buku mulok bahasa jawa SD/MI</t>
  </si>
  <si>
    <t>Bantuan pembangunan ruang perpustakaan SD/MI</t>
  </si>
  <si>
    <t>Bantuan modal pengembangan kewirausahaan</t>
  </si>
  <si>
    <t>Bantuan uji kompetensi SMK</t>
  </si>
  <si>
    <t>Bantuan SIM Perpustakaan SMA/SMK</t>
  </si>
  <si>
    <t>Bantuan pengadaan alat IPA dan alat lab bahasa SMA</t>
  </si>
  <si>
    <t>Banuan Pengadaan buku penunjang pelajaran/ referansi SMA/SMK</t>
  </si>
  <si>
    <t>Bantuan alat lab komputer, alat bengkel dan mesin CNC SMK</t>
  </si>
  <si>
    <t>- Alat lab komputer SMK  50,000,000</t>
  </si>
  <si>
    <t>- Alat bengkel SMK         100,000,000</t>
  </si>
  <si>
    <t>- Mesin CNC                   350,000,000</t>
  </si>
  <si>
    <t>Bantuan pembangunan perpustakaan SMA</t>
  </si>
  <si>
    <t>Bantuan fasilitasi penyelenggaraan Sekolah berwawasan khusus</t>
  </si>
  <si>
    <t>Jumlah</t>
  </si>
  <si>
    <t>JUMLAH TOTAL</t>
  </si>
  <si>
    <t>LAPORAN BANTUAN KEUANGAN KEPADA KAB/KOTA APBD PROV. JATENG TA. 2008</t>
  </si>
  <si>
    <t>KAB. KARANGANYAR</t>
  </si>
  <si>
    <t>NIP. 010 089 625</t>
  </si>
  <si>
    <t>Pembina Utama Madya</t>
  </si>
  <si>
    <t>- Bantuan TNI Manunggal Membangun Desa (TMMD) Reguler ke 80</t>
  </si>
  <si>
    <t>- Bantuan TNI Manunggal Membangun Desa (TMMD) Sengkuyung Tahap II</t>
  </si>
  <si>
    <t>swakelola</t>
  </si>
  <si>
    <t xml:space="preserve">Karanganyar,                            2008         .  </t>
  </si>
  <si>
    <t xml:space="preserve">SKPD Pengampu/ </t>
  </si>
  <si>
    <t xml:space="preserve">Provinsi </t>
  </si>
  <si>
    <t xml:space="preserve"> Sharing</t>
  </si>
  <si>
    <t xml:space="preserve">   (Rp)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</si>
  <si>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</si>
  <si>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</si>
  <si>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</si>
  <si>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</si>
  <si>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</si>
  <si>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</si>
  <si>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</si>
  <si>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</si>
  <si>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</si>
  <si>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</si>
  <si>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Metode</t>
  </si>
  <si>
    <t>Pelaksana</t>
  </si>
  <si>
    <t>Pengadaan Barang/ Jasa</t>
  </si>
  <si>
    <r>
      <t xml:space="preserve">TMMD 2 lokasi </t>
    </r>
    <r>
      <rPr>
        <b/>
        <sz val="10"/>
        <rFont val="Arial Narrow"/>
        <family val="2"/>
      </rPr>
      <t>(KPM)</t>
    </r>
  </si>
  <si>
    <r>
      <t xml:space="preserve">Fasilitasi Forum Penyusunan Ekonomi Daerah dan Penciptaan Lapangan Kerja (FEDEP) </t>
    </r>
    <r>
      <rPr>
        <b/>
        <sz val="10"/>
        <rFont val="Arial Narrow"/>
        <family val="2"/>
      </rPr>
      <t>(BAPPEDA)</t>
    </r>
  </si>
  <si>
    <r>
      <t xml:space="preserve">Penyusunan Sistem Informasi Profil Daerah </t>
    </r>
    <r>
      <rPr>
        <b/>
        <sz val="10"/>
        <rFont val="Arial Narrow"/>
        <family val="2"/>
      </rPr>
      <t>(BAPPEDA)</t>
    </r>
  </si>
  <si>
    <r>
      <t>Revitalisasi Pertanian, Perikanan &amp; Kehutanan (RPPK)</t>
    </r>
    <r>
      <rPr>
        <b/>
        <sz val="10"/>
        <rFont val="Arial Narrow"/>
        <family val="2"/>
      </rPr>
      <t>(Dinas Pertanian)</t>
    </r>
  </si>
  <si>
    <r>
      <t xml:space="preserve">Primatani </t>
    </r>
    <r>
      <rPr>
        <b/>
        <sz val="10"/>
        <rFont val="Arial Narrow"/>
        <family val="2"/>
      </rPr>
      <t>(Dinas Pertanian)</t>
    </r>
  </si>
  <si>
    <r>
      <t xml:space="preserve">Agropolitan </t>
    </r>
    <r>
      <rPr>
        <b/>
        <sz val="10"/>
        <rFont val="Arial Narrow"/>
        <family val="2"/>
      </rPr>
      <t>(Dinas Pertanian)</t>
    </r>
  </si>
  <si>
    <t>Real Pencairan Dana Dari Prov.</t>
  </si>
  <si>
    <t xml:space="preserve">Real SPJ </t>
  </si>
  <si>
    <t>permasalahan &amp; upaya</t>
  </si>
  <si>
    <t xml:space="preserve"> pemecahan</t>
  </si>
  <si>
    <t>11</t>
  </si>
  <si>
    <t>12</t>
  </si>
  <si>
    <t>13</t>
  </si>
  <si>
    <t>14</t>
  </si>
  <si>
    <t>Bantuan Pendidikan (Dinas P dan K) :</t>
  </si>
  <si>
    <t>Bantuan Sarana Prasarana (DPU&amp;LLAJ) :</t>
  </si>
  <si>
    <t>Wktu Pelaks.</t>
  </si>
  <si>
    <t>--</t>
  </si>
  <si>
    <t>CV. Nirmana</t>
  </si>
  <si>
    <t>Kontrak Rp.25.250.000 Swakelola Rp.69.750.000</t>
  </si>
  <si>
    <t>sebagian dilelangan</t>
  </si>
  <si>
    <t>lelang</t>
  </si>
  <si>
    <t>CV. Tata Mandiri</t>
  </si>
  <si>
    <t>CV. Adhi Makmur</t>
  </si>
  <si>
    <t>CV. Sejahtera Kasih</t>
  </si>
  <si>
    <t>CV. Taruna Bima Abadi</t>
  </si>
  <si>
    <t>21/05 - 10/06</t>
  </si>
  <si>
    <t>03/06 - 03/09   (120 hari)</t>
  </si>
  <si>
    <t>11/06 - 08/10  (120 hari)</t>
  </si>
  <si>
    <t>03/06 - 03/09 (120 hari)</t>
  </si>
  <si>
    <t>04/06 - 31/10 (150 hari)</t>
  </si>
  <si>
    <t>Pengadaan Lagsung</t>
  </si>
  <si>
    <t>Toko Sumber Makmur</t>
  </si>
  <si>
    <t/>
  </si>
  <si>
    <t>Swakelola</t>
  </si>
  <si>
    <t>sekolah</t>
  </si>
  <si>
    <t>90 hari</t>
  </si>
  <si>
    <t>30 hari</t>
  </si>
  <si>
    <t>An. BUPATI KARANGANYAR</t>
  </si>
  <si>
    <t>Sekretaris Daerah</t>
  </si>
  <si>
    <t>Bantuan Sekolah bertaraf Internasional (SBI) SMP</t>
  </si>
  <si>
    <t>Bantuan Pengembangan SMK Berbasis Lembaga Sertifikasi Profesi (LSP)</t>
  </si>
  <si>
    <t>02/01 - 24/12</t>
  </si>
  <si>
    <t>01/05 - 24/12</t>
  </si>
  <si>
    <t>Bulan  : Desember  2008</t>
  </si>
  <si>
    <r>
      <t>Drs. KASTONO DS, MM</t>
    </r>
    <r>
      <rPr>
        <b/>
        <sz val="10"/>
        <color indexed="9"/>
        <rFont val="Arial"/>
        <family val="2"/>
      </rPr>
      <t>.</t>
    </r>
  </si>
  <si>
    <t>Sumber Dana</t>
  </si>
  <si>
    <t>APBD Provinsi Jawa Tengah</t>
  </si>
  <si>
    <t>Dana Alokasi Khusus ( DAK )</t>
  </si>
  <si>
    <t>APBD Provinsi Jawa Tengah ( Bantuan Keuangan Kepada Kab/Kota / 2POA )</t>
  </si>
  <si>
    <t>Jumlah Kegiatan</t>
  </si>
  <si>
    <t>Jumlah Anggaran</t>
  </si>
  <si>
    <t>( Rp )</t>
  </si>
  <si>
    <t>APBN</t>
  </si>
  <si>
    <t>PENDAMPING</t>
  </si>
  <si>
    <t>APBD Kabupaten Karanganyar DAU</t>
  </si>
  <si>
    <t>REKAPITULASI SUMBER DANA KEGIATAN PEMBANGUNAN</t>
  </si>
  <si>
    <t>DI KABUPATEN KARANGANYAR TAHUN 2008</t>
  </si>
  <si>
    <t xml:space="preserve">APBD Kabupaten Karanganyar </t>
  </si>
  <si>
    <t>RINCIAN KEGIATAN DAN ANGGARAN PEMBANGUNAN</t>
  </si>
  <si>
    <t>Urusan</t>
  </si>
  <si>
    <t>Bappeda</t>
  </si>
  <si>
    <t>Badan Pengawas</t>
  </si>
  <si>
    <t>BKD</t>
  </si>
  <si>
    <t>DPU</t>
  </si>
  <si>
    <t>Dinas P dan K</t>
  </si>
  <si>
    <t>RSU</t>
  </si>
  <si>
    <t>Dinas Kesehatan</t>
  </si>
  <si>
    <t>Dinas Pertanian</t>
  </si>
  <si>
    <t>Dinas Perindag</t>
  </si>
  <si>
    <t>Dinas KB KS</t>
  </si>
  <si>
    <t>Dinas Tenaga Kerja</t>
  </si>
  <si>
    <t>Dinas LH</t>
  </si>
  <si>
    <t>Danas Pendapatan Daerah</t>
  </si>
  <si>
    <t>Dinas Ketahanan Pangan</t>
  </si>
  <si>
    <t>Dinas Pariwisata</t>
  </si>
  <si>
    <t>Kantor Perpustakaan</t>
  </si>
  <si>
    <t>KIK</t>
  </si>
  <si>
    <t>KPP</t>
  </si>
  <si>
    <t>Kantor Capil</t>
  </si>
  <si>
    <t>Kantor Kesejahteraan Sos.</t>
  </si>
  <si>
    <t>Kantor Kesbanglinmas</t>
  </si>
  <si>
    <t>KPT</t>
  </si>
  <si>
    <t>Kantor Satpol PP</t>
  </si>
  <si>
    <t>KPM</t>
  </si>
  <si>
    <t>Setda</t>
  </si>
  <si>
    <t>Setwan</t>
  </si>
  <si>
    <t>Kec. Karanganyar</t>
  </si>
  <si>
    <t>Kec. Tasikmadu</t>
  </si>
  <si>
    <t>Kec. Mojogedang</t>
  </si>
  <si>
    <t>Kec. Kerjo</t>
  </si>
  <si>
    <t>Kec. Karangpandan</t>
  </si>
  <si>
    <t>Kec. Matesih</t>
  </si>
  <si>
    <t>Kec. Tawangmangui</t>
  </si>
  <si>
    <t>Kec. Ngargoyoso</t>
  </si>
  <si>
    <t>Kec. Jenawi</t>
  </si>
  <si>
    <t>Kec. Jaten</t>
  </si>
  <si>
    <t>Kec. Kebakkramat</t>
  </si>
  <si>
    <t>Kec. Jumapolo</t>
  </si>
  <si>
    <t>Kec. Jumantono</t>
  </si>
  <si>
    <t>Kec. Jatiyoso</t>
  </si>
  <si>
    <t>Kec. Jatipuro</t>
  </si>
  <si>
    <t>Kec. Gondangrejo</t>
  </si>
  <si>
    <t>Kec. Colomadu</t>
  </si>
  <si>
    <t>Bantuan Bencana Alam</t>
  </si>
  <si>
    <t>Sekretariat Dewan</t>
  </si>
  <si>
    <t>Realisasi</t>
  </si>
  <si>
    <t>Fisik (%)</t>
  </si>
  <si>
    <t xml:space="preserve">Realisasi </t>
  </si>
  <si>
    <t>Keu (%)</t>
  </si>
  <si>
    <t>ket</t>
  </si>
  <si>
    <t xml:space="preserve">5. </t>
  </si>
  <si>
    <t>kec. Tasikmadu</t>
  </si>
  <si>
    <t>REALISASI KEGIATAN</t>
  </si>
  <si>
    <t>jumlah kegiatan</t>
  </si>
  <si>
    <t>Dana</t>
  </si>
  <si>
    <t>Target</t>
  </si>
  <si>
    <t>fisik ( % )</t>
  </si>
  <si>
    <t>Badan Keuangan Daerah</t>
  </si>
  <si>
    <t>Badan Perencanaan, Penelitian dan Pengembangan</t>
  </si>
  <si>
    <t>Badan Kepegawaian dan Pengembangan Sumber Daya Manusia</t>
  </si>
  <si>
    <t>Dinas Perdagangan, Tenaga Kerja, Koperasi, Usaha Kecil dan Menengah</t>
  </si>
  <si>
    <t>Dinas Pemberdayaan Perempuan, Perlindungan Anak, Pengendalian Penduduk dan Keluarga Berencana</t>
  </si>
  <si>
    <t>Dinas Lingkungan Hidup</t>
  </si>
  <si>
    <t>Dinas Kependudukan dan Pencatatan Sipil</t>
  </si>
  <si>
    <t>Dinas Pemberdayaan Masyarakat dan Desa</t>
  </si>
  <si>
    <t>Dinas Sosial</t>
  </si>
  <si>
    <t>Dinas Komunikasi dan Informatika</t>
  </si>
  <si>
    <t>Dinas Kearsipan dan Perpustakaan</t>
  </si>
  <si>
    <t>Badan Kesatuan Bangsa dan Politik</t>
  </si>
  <si>
    <t>Badan Penanggulangan Bencana Daerah</t>
  </si>
  <si>
    <t>Satuan Polisi Pamong Praja</t>
  </si>
  <si>
    <t>( Rp)</t>
  </si>
  <si>
    <t xml:space="preserve">Kec. Tawangmangu    </t>
  </si>
  <si>
    <t xml:space="preserve">Kec. Karanganyar       </t>
  </si>
  <si>
    <t>jumlah</t>
  </si>
  <si>
    <t>Inspektorat Daerah</t>
  </si>
  <si>
    <t>Dinas Pekerjaan Umum dan Perumahan Rakyat</t>
  </si>
  <si>
    <t>Dinas Perhubungan</t>
  </si>
  <si>
    <t>Dinas Pertanian, Pangan dan Perikanan</t>
  </si>
  <si>
    <t>OPD</t>
  </si>
  <si>
    <t>Dinas Pendidikan dan Kebudayaan</t>
  </si>
  <si>
    <t>DI KABUPATEN KARANGANYAR TAHUN 2022</t>
  </si>
  <si>
    <t>sipd</t>
  </si>
  <si>
    <t>bkd</t>
  </si>
  <si>
    <t>8.790.502.000</t>
  </si>
  <si>
    <t>48.041.071.480</t>
  </si>
  <si>
    <t>2.632.859.000</t>
  </si>
  <si>
    <t>2.353.226.000</t>
  </si>
  <si>
    <t>2.393.504.000</t>
  </si>
  <si>
    <r>
      <rPr>
        <b/>
        <sz val="8"/>
        <rFont val="Segoe UI"/>
        <family val="2"/>
      </rPr>
      <t>9.015.830.000</t>
    </r>
  </si>
  <si>
    <r>
      <rPr>
        <b/>
        <sz val="7"/>
        <rFont val="Segoe UI"/>
        <family val="2"/>
      </rPr>
      <t>32.449.626.818</t>
    </r>
  </si>
  <si>
    <r>
      <rPr>
        <b/>
        <sz val="8"/>
        <rFont val="Segoe UI"/>
        <family val="2"/>
      </rPr>
      <t>2.587.630.600</t>
    </r>
  </si>
  <si>
    <r>
      <rPr>
        <b/>
        <sz val="8"/>
        <rFont val="Segoe UI"/>
        <family val="2"/>
      </rPr>
      <t>3.265.780.000</t>
    </r>
  </si>
  <si>
    <r>
      <rPr>
        <b/>
        <sz val="8"/>
        <rFont val="Segoe UI"/>
        <family val="2"/>
      </rPr>
      <t>2.911.311.000</t>
    </r>
  </si>
  <si>
    <r>
      <rPr>
        <b/>
        <sz val="8"/>
        <rFont val="Segoe UI"/>
        <family val="2"/>
      </rPr>
      <t>2.351.343.000</t>
    </r>
  </si>
  <si>
    <r>
      <rPr>
        <b/>
        <sz val="8"/>
        <rFont val="Segoe UI"/>
        <family val="2"/>
      </rPr>
      <t>2.409.939.000</t>
    </r>
  </si>
  <si>
    <r>
      <rPr>
        <b/>
        <sz val="8"/>
        <rFont val="Segoe UI"/>
        <family val="2"/>
      </rPr>
      <t>2.603.614.000</t>
    </r>
  </si>
  <si>
    <r>
      <rPr>
        <b/>
        <sz val="8"/>
        <rFont val="Segoe UI"/>
        <family val="2"/>
      </rPr>
      <t>2.258.080.000</t>
    </r>
  </si>
  <si>
    <r>
      <rPr>
        <b/>
        <sz val="8"/>
        <rFont val="Segoe UI"/>
        <family val="2"/>
      </rPr>
      <t>12.797.309.120</t>
    </r>
  </si>
  <si>
    <t>jml sub kegiatan</t>
  </si>
  <si>
    <t>Dinas Penanaman Modal  dan Pelayanan  Terpadu Satu Pintu</t>
  </si>
  <si>
    <t xml:space="preserve">Dinas Pariwisata, Pemuda dan Olah Raga </t>
  </si>
  <si>
    <t>spj lbh besar????</t>
  </si>
  <si>
    <t>SAMPAI TUTUP BULAN  SEPTEMBER</t>
  </si>
  <si>
    <t>September</t>
  </si>
  <si>
    <t>september</t>
  </si>
  <si>
    <t>anggaran</t>
  </si>
  <si>
    <t>sama</t>
  </si>
  <si>
    <t>lap bln sept</t>
  </si>
</sst>
</file>

<file path=xl/styles.xml><?xml version="1.0" encoding="utf-8"?>
<styleSheet xmlns="http://schemas.openxmlformats.org/spreadsheetml/2006/main">
  <numFmts count="3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0"/>
    <numFmt numFmtId="185" formatCode="#,##0.0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?_);_(@_)"/>
    <numFmt numFmtId="189" formatCode="_(* #,##0_);_(* \(#,##0\);_(* &quot;-&quot;??_);_(@_)"/>
    <numFmt numFmtId="190" formatCode="&quot;$&quot;#,##0.00"/>
    <numFmt numFmtId="191" formatCode="&quot;Rp&quot;#,##0.00"/>
    <numFmt numFmtId="192" formatCode="0.00_);\(0.00\)"/>
  </numFmts>
  <fonts count="99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i/>
      <sz val="9"/>
      <name val="Times New Roman"/>
      <family val="1"/>
    </font>
    <font>
      <sz val="9"/>
      <name val="Arial"/>
      <family val="2"/>
    </font>
    <font>
      <sz val="10"/>
      <color indexed="18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8"/>
      <color indexed="18"/>
      <name val="Arial Narrow"/>
      <family val="2"/>
    </font>
    <font>
      <b/>
      <sz val="9"/>
      <name val="Arial Narrow"/>
      <family val="2"/>
    </font>
    <font>
      <sz val="9"/>
      <color indexed="12"/>
      <name val="Arial Narrow"/>
      <family val="2"/>
    </font>
    <font>
      <sz val="9"/>
      <color indexed="18"/>
      <name val="Arial Narrow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"/>
      <name val="Tahoma"/>
      <family val="2"/>
    </font>
    <font>
      <b/>
      <sz val="8"/>
      <name val="Segoe UI"/>
      <family val="2"/>
    </font>
    <font>
      <b/>
      <sz val="10"/>
      <name val="Segoe UI"/>
      <family val="2"/>
    </font>
    <font>
      <b/>
      <sz val="7"/>
      <name val="Segoe UI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name val="Calibri"/>
      <family val="2"/>
    </font>
    <font>
      <b/>
      <sz val="10"/>
      <color indexed="56"/>
      <name val="Arial"/>
      <family val="2"/>
    </font>
    <font>
      <sz val="10"/>
      <name val="Calibri"/>
      <family val="2"/>
    </font>
    <font>
      <sz val="11"/>
      <color indexed="9"/>
      <name val="Arial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2"/>
      <color theme="1"/>
      <name val="Calibri"/>
      <family val="2"/>
    </font>
    <font>
      <sz val="8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ahoma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Calibri"/>
      <family val="2"/>
    </font>
    <font>
      <sz val="11"/>
      <color theme="0"/>
      <name val="Arial"/>
      <family val="2"/>
    </font>
    <font>
      <sz val="8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24" fillId="33" borderId="0">
      <alignment horizontal="left" vertical="center"/>
      <protection/>
    </xf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/>
    </xf>
    <xf numFmtId="0" fontId="0" fillId="0" borderId="1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 quotePrefix="1">
      <alignment vertical="top" wrapText="1"/>
    </xf>
    <xf numFmtId="0" fontId="3" fillId="0" borderId="11" xfId="0" applyFont="1" applyBorder="1" applyAlignment="1" quotePrefix="1">
      <alignment vertical="top" wrapText="1"/>
    </xf>
    <xf numFmtId="3" fontId="2" fillId="0" borderId="0" xfId="0" applyNumberFormat="1" applyFont="1" applyAlignment="1">
      <alignment vertical="top"/>
    </xf>
    <xf numFmtId="3" fontId="2" fillId="0" borderId="11" xfId="0" applyNumberFormat="1" applyFont="1" applyBorder="1" applyAlignment="1">
      <alignment vertical="top"/>
    </xf>
    <xf numFmtId="3" fontId="2" fillId="0" borderId="12" xfId="0" applyNumberFormat="1" applyFont="1" applyBorder="1" applyAlignment="1">
      <alignment vertical="top"/>
    </xf>
    <xf numFmtId="3" fontId="5" fillId="0" borderId="11" xfId="0" applyNumberFormat="1" applyFont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3" fontId="0" fillId="0" borderId="0" xfId="0" applyNumberFormat="1" applyAlignment="1">
      <alignment horizontal="center" vertical="top"/>
    </xf>
    <xf numFmtId="3" fontId="0" fillId="0" borderId="10" xfId="0" applyNumberFormat="1" applyBorder="1" applyAlignment="1">
      <alignment horizontal="center" vertical="top"/>
    </xf>
    <xf numFmtId="3" fontId="0" fillId="0" borderId="0" xfId="0" applyNumberForma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3" fontId="2" fillId="0" borderId="14" xfId="0" applyNumberFormat="1" applyFont="1" applyBorder="1" applyAlignment="1">
      <alignment vertical="top"/>
    </xf>
    <xf numFmtId="3" fontId="2" fillId="0" borderId="15" xfId="0" applyNumberFormat="1" applyFont="1" applyBorder="1" applyAlignment="1">
      <alignment vertical="top"/>
    </xf>
    <xf numFmtId="3" fontId="2" fillId="0" borderId="16" xfId="0" applyNumberFormat="1" applyFont="1" applyBorder="1" applyAlignment="1">
      <alignment vertical="top"/>
    </xf>
    <xf numFmtId="0" fontId="9" fillId="0" borderId="17" xfId="0" applyFont="1" applyBorder="1" applyAlignment="1" quotePrefix="1">
      <alignment horizontal="center" vertical="top"/>
    </xf>
    <xf numFmtId="0" fontId="9" fillId="0" borderId="17" xfId="0" applyFont="1" applyBorder="1" applyAlignment="1" quotePrefix="1">
      <alignment horizontal="center" vertical="top" wrapText="1"/>
    </xf>
    <xf numFmtId="3" fontId="9" fillId="0" borderId="17" xfId="0" applyNumberFormat="1" applyFont="1" applyBorder="1" applyAlignment="1" quotePrefix="1">
      <alignment horizontal="center" vertical="top"/>
    </xf>
    <xf numFmtId="0" fontId="9" fillId="0" borderId="0" xfId="0" applyFont="1" applyAlignment="1">
      <alignment horizontal="center"/>
    </xf>
    <xf numFmtId="0" fontId="2" fillId="0" borderId="15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3" fontId="2" fillId="0" borderId="15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4" fillId="0" borderId="13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top" wrapText="1"/>
    </xf>
    <xf numFmtId="3" fontId="5" fillId="0" borderId="11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3" fontId="4" fillId="0" borderId="13" xfId="0" applyNumberFormat="1" applyFont="1" applyBorder="1" applyAlignment="1">
      <alignment horizontal="center" vertical="top"/>
    </xf>
    <xf numFmtId="0" fontId="2" fillId="0" borderId="19" xfId="0" applyFont="1" applyBorder="1" applyAlignment="1">
      <alignment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left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3" fontId="2" fillId="0" borderId="14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3" fontId="8" fillId="0" borderId="14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/>
    </xf>
    <xf numFmtId="3" fontId="11" fillId="0" borderId="11" xfId="0" applyNumberFormat="1" applyFont="1" applyBorder="1" applyAlignment="1">
      <alignment vertical="top"/>
    </xf>
    <xf numFmtId="3" fontId="11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3" fontId="2" fillId="0" borderId="11" xfId="0" applyNumberFormat="1" applyFont="1" applyBorder="1" applyAlignment="1" quotePrefix="1">
      <alignment horizontal="center" vertical="top"/>
    </xf>
    <xf numFmtId="3" fontId="8" fillId="0" borderId="11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 quotePrefix="1">
      <alignment horizontal="center" vertical="top"/>
    </xf>
    <xf numFmtId="3" fontId="3" fillId="0" borderId="11" xfId="0" applyNumberFormat="1" applyFont="1" applyBorder="1" applyAlignment="1">
      <alignment vertical="top" wrapText="1"/>
    </xf>
    <xf numFmtId="3" fontId="8" fillId="0" borderId="0" xfId="0" applyNumberFormat="1" applyFont="1" applyAlignment="1">
      <alignment horizontal="center" vertical="top"/>
    </xf>
    <xf numFmtId="3" fontId="2" fillId="0" borderId="19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top"/>
    </xf>
    <xf numFmtId="3" fontId="12" fillId="0" borderId="13" xfId="0" applyNumberFormat="1" applyFont="1" applyBorder="1" applyAlignment="1">
      <alignment horizontal="center" vertical="top"/>
    </xf>
    <xf numFmtId="3" fontId="13" fillId="0" borderId="11" xfId="0" applyNumberFormat="1" applyFont="1" applyBorder="1" applyAlignment="1">
      <alignment horizontal="center" vertical="top"/>
    </xf>
    <xf numFmtId="3" fontId="14" fillId="0" borderId="11" xfId="0" applyNumberFormat="1" applyFont="1" applyBorder="1" applyAlignment="1">
      <alignment horizontal="center" vertical="top"/>
    </xf>
    <xf numFmtId="3" fontId="3" fillId="0" borderId="15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center" vertical="top"/>
    </xf>
    <xf numFmtId="3" fontId="8" fillId="0" borderId="1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3" fontId="3" fillId="0" borderId="14" xfId="0" applyNumberFormat="1" applyFont="1" applyBorder="1" applyAlignment="1">
      <alignment vertical="top" wrapText="1"/>
    </xf>
    <xf numFmtId="3" fontId="8" fillId="0" borderId="11" xfId="0" applyNumberFormat="1" applyFont="1" applyBorder="1" applyAlignment="1" quotePrefix="1">
      <alignment horizontal="center" vertical="top" wrapText="1"/>
    </xf>
    <xf numFmtId="3" fontId="8" fillId="0" borderId="14" xfId="0" applyNumberFormat="1" applyFont="1" applyBorder="1" applyAlignment="1" quotePrefix="1">
      <alignment horizontal="center" vertical="top" wrapText="1"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2" fillId="0" borderId="20" xfId="0" applyNumberFormat="1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 quotePrefix="1">
      <alignment horizontal="center" vertical="top" wrapText="1"/>
    </xf>
    <xf numFmtId="3" fontId="2" fillId="0" borderId="15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15" fillId="0" borderId="13" xfId="0" applyNumberFormat="1" applyFont="1" applyBorder="1" applyAlignment="1">
      <alignment vertical="top" wrapText="1"/>
    </xf>
    <xf numFmtId="3" fontId="16" fillId="0" borderId="11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7" fillId="0" borderId="11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 horizontal="center" vertical="top"/>
    </xf>
    <xf numFmtId="3" fontId="2" fillId="0" borderId="16" xfId="0" applyNumberFormat="1" applyFont="1" applyBorder="1" applyAlignment="1">
      <alignment horizontal="center" vertical="top"/>
    </xf>
    <xf numFmtId="0" fontId="17" fillId="0" borderId="11" xfId="0" applyFont="1" applyBorder="1" applyAlignment="1">
      <alignment vertical="top" wrapText="1"/>
    </xf>
    <xf numFmtId="4" fontId="2" fillId="0" borderId="16" xfId="0" applyNumberFormat="1" applyFont="1" applyBorder="1" applyAlignment="1">
      <alignment horizontal="center" vertical="top"/>
    </xf>
    <xf numFmtId="4" fontId="2" fillId="0" borderId="16" xfId="0" applyNumberFormat="1" applyFont="1" applyBorder="1" applyAlignment="1">
      <alignment vertical="top"/>
    </xf>
    <xf numFmtId="3" fontId="3" fillId="0" borderId="19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top"/>
    </xf>
    <xf numFmtId="3" fontId="15" fillId="0" borderId="13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3" fontId="3" fillId="0" borderId="14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3" fontId="3" fillId="0" borderId="15" xfId="0" applyNumberFormat="1" applyFont="1" applyBorder="1" applyAlignment="1">
      <alignment vertical="top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top"/>
    </xf>
    <xf numFmtId="3" fontId="19" fillId="0" borderId="0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/>
    </xf>
    <xf numFmtId="0" fontId="23" fillId="0" borderId="15" xfId="0" applyFont="1" applyBorder="1" applyAlignment="1">
      <alignment vertical="top"/>
    </xf>
    <xf numFmtId="0" fontId="23" fillId="0" borderId="15" xfId="0" applyFont="1" applyBorder="1" applyAlignment="1">
      <alignment vertical="top" wrapText="1"/>
    </xf>
    <xf numFmtId="0" fontId="23" fillId="0" borderId="15" xfId="0" applyFont="1" applyBorder="1" applyAlignment="1">
      <alignment horizontal="center" vertical="top" wrapText="1"/>
    </xf>
    <xf numFmtId="3" fontId="23" fillId="0" borderId="15" xfId="0" applyNumberFormat="1" applyFont="1" applyBorder="1" applyAlignment="1">
      <alignment vertical="top"/>
    </xf>
    <xf numFmtId="3" fontId="23" fillId="0" borderId="24" xfId="0" applyNumberFormat="1" applyFont="1" applyBorder="1" applyAlignment="1">
      <alignment vertical="top"/>
    </xf>
    <xf numFmtId="0" fontId="23" fillId="0" borderId="11" xfId="0" applyFont="1" applyBorder="1" applyAlignment="1" quotePrefix="1">
      <alignment vertical="top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3" fontId="23" fillId="0" borderId="11" xfId="0" applyNumberFormat="1" applyFont="1" applyBorder="1" applyAlignment="1">
      <alignment vertical="top"/>
    </xf>
    <xf numFmtId="3" fontId="23" fillId="0" borderId="23" xfId="0" applyNumberFormat="1" applyFont="1" applyBorder="1" applyAlignment="1">
      <alignment/>
    </xf>
    <xf numFmtId="0" fontId="23" fillId="0" borderId="16" xfId="0" applyFont="1" applyBorder="1" applyAlignment="1">
      <alignment vertical="top" wrapText="1"/>
    </xf>
    <xf numFmtId="3" fontId="23" fillId="0" borderId="16" xfId="0" applyNumberFormat="1" applyFont="1" applyBorder="1" applyAlignment="1">
      <alignment vertical="top"/>
    </xf>
    <xf numFmtId="0" fontId="23" fillId="0" borderId="0" xfId="0" applyFont="1" applyBorder="1" applyAlignment="1">
      <alignment/>
    </xf>
    <xf numFmtId="0" fontId="22" fillId="0" borderId="13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 vertical="top" wrapText="1"/>
    </xf>
    <xf numFmtId="3" fontId="23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3" fontId="23" fillId="0" borderId="25" xfId="0" applyNumberFormat="1" applyFont="1" applyBorder="1" applyAlignment="1">
      <alignment vertical="top"/>
    </xf>
    <xf numFmtId="3" fontId="23" fillId="0" borderId="0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3" fontId="23" fillId="0" borderId="0" xfId="0" applyNumberFormat="1" applyFont="1" applyBorder="1" applyAlignment="1">
      <alignment vertical="top"/>
    </xf>
    <xf numFmtId="3" fontId="23" fillId="0" borderId="11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left"/>
    </xf>
    <xf numFmtId="3" fontId="23" fillId="0" borderId="11" xfId="0" applyNumberFormat="1" applyFont="1" applyBorder="1" applyAlignment="1">
      <alignment/>
    </xf>
    <xf numFmtId="3" fontId="23" fillId="0" borderId="14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 horizontal="left"/>
    </xf>
    <xf numFmtId="3" fontId="23" fillId="0" borderId="14" xfId="0" applyNumberFormat="1" applyFont="1" applyBorder="1" applyAlignment="1">
      <alignment/>
    </xf>
    <xf numFmtId="3" fontId="23" fillId="0" borderId="15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 horizontal="left"/>
    </xf>
    <xf numFmtId="3" fontId="23" fillId="0" borderId="15" xfId="0" applyNumberFormat="1" applyFont="1" applyBorder="1" applyAlignment="1">
      <alignment/>
    </xf>
    <xf numFmtId="3" fontId="22" fillId="34" borderId="22" xfId="0" applyNumberFormat="1" applyFont="1" applyFill="1" applyBorder="1" applyAlignment="1">
      <alignment horizontal="center" vertical="center"/>
    </xf>
    <xf numFmtId="3" fontId="22" fillId="34" borderId="26" xfId="0" applyNumberFormat="1" applyFont="1" applyFill="1" applyBorder="1" applyAlignment="1">
      <alignment horizontal="center" vertical="top"/>
    </xf>
    <xf numFmtId="3" fontId="23" fillId="0" borderId="13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left" vertical="center"/>
    </xf>
    <xf numFmtId="0" fontId="23" fillId="0" borderId="13" xfId="0" applyFont="1" applyBorder="1" applyAlignment="1">
      <alignment vertical="center" wrapText="1"/>
    </xf>
    <xf numFmtId="0" fontId="23" fillId="0" borderId="27" xfId="0" applyFont="1" applyBorder="1" applyAlignment="1" quotePrefix="1">
      <alignment vertical="top"/>
    </xf>
    <xf numFmtId="0" fontId="23" fillId="0" borderId="21" xfId="0" applyFont="1" applyBorder="1" applyAlignment="1">
      <alignment vertical="center"/>
    </xf>
    <xf numFmtId="0" fontId="23" fillId="0" borderId="28" xfId="0" applyFont="1" applyBorder="1" applyAlignment="1">
      <alignment/>
    </xf>
    <xf numFmtId="0" fontId="23" fillId="0" borderId="28" xfId="0" applyFont="1" applyBorder="1" applyAlignment="1">
      <alignment vertical="center"/>
    </xf>
    <xf numFmtId="3" fontId="23" fillId="0" borderId="12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/>
    </xf>
    <xf numFmtId="0" fontId="23" fillId="0" borderId="12" xfId="0" applyFont="1" applyBorder="1" applyAlignment="1">
      <alignment vertical="top" wrapText="1"/>
    </xf>
    <xf numFmtId="3" fontId="23" fillId="0" borderId="12" xfId="0" applyNumberFormat="1" applyFont="1" applyBorder="1" applyAlignment="1">
      <alignment/>
    </xf>
    <xf numFmtId="0" fontId="23" fillId="0" borderId="16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2" fillId="0" borderId="0" xfId="0" applyFont="1" applyAlignment="1">
      <alignment horizontal="left" vertical="top"/>
    </xf>
    <xf numFmtId="0" fontId="23" fillId="0" borderId="22" xfId="0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3" fontId="23" fillId="0" borderId="26" xfId="0" applyNumberFormat="1" applyFont="1" applyFill="1" applyBorder="1" applyAlignment="1">
      <alignment horizontal="center" vertical="top"/>
    </xf>
    <xf numFmtId="0" fontId="23" fillId="0" borderId="30" xfId="0" applyFont="1" applyFill="1" applyBorder="1" applyAlignment="1">
      <alignment horizontal="center"/>
    </xf>
    <xf numFmtId="0" fontId="81" fillId="0" borderId="0" xfId="0" applyFont="1" applyAlignment="1">
      <alignment vertical="top" wrapText="1"/>
    </xf>
    <xf numFmtId="0" fontId="23" fillId="0" borderId="30" xfId="0" applyFont="1" applyFill="1" applyBorder="1" applyAlignment="1">
      <alignment/>
    </xf>
    <xf numFmtId="3" fontId="82" fillId="0" borderId="0" xfId="0" applyNumberFormat="1" applyFont="1" applyBorder="1" applyAlignment="1">
      <alignment vertical="top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vertical="top"/>
    </xf>
    <xf numFmtId="0" fontId="82" fillId="0" borderId="0" xfId="0" applyFont="1" applyBorder="1" applyAlignment="1">
      <alignment vertical="top" wrapText="1"/>
    </xf>
    <xf numFmtId="0" fontId="82" fillId="0" borderId="28" xfId="0" applyFont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vertical="top"/>
    </xf>
    <xf numFmtId="0" fontId="82" fillId="0" borderId="0" xfId="0" applyFont="1" applyAlignment="1">
      <alignment vertical="top" wrapText="1"/>
    </xf>
    <xf numFmtId="3" fontId="82" fillId="0" borderId="0" xfId="0" applyNumberFormat="1" applyFont="1" applyAlignment="1">
      <alignment vertical="top"/>
    </xf>
    <xf numFmtId="3" fontId="83" fillId="0" borderId="26" xfId="0" applyNumberFormat="1" applyFont="1" applyFill="1" applyBorder="1" applyAlignment="1">
      <alignment horizontal="center" vertical="top"/>
    </xf>
    <xf numFmtId="3" fontId="83" fillId="0" borderId="22" xfId="0" applyNumberFormat="1" applyFont="1" applyFill="1" applyBorder="1" applyAlignment="1">
      <alignment horizontal="center" vertical="center" wrapText="1"/>
    </xf>
    <xf numFmtId="3" fontId="83" fillId="0" borderId="22" xfId="0" applyNumberFormat="1" applyFont="1" applyFill="1" applyBorder="1" applyAlignment="1">
      <alignment horizontal="center" vertical="center"/>
    </xf>
    <xf numFmtId="3" fontId="83" fillId="0" borderId="2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top"/>
    </xf>
    <xf numFmtId="3" fontId="84" fillId="0" borderId="0" xfId="0" applyNumberFormat="1" applyFont="1" applyBorder="1" applyAlignment="1">
      <alignment vertical="top"/>
    </xf>
    <xf numFmtId="3" fontId="84" fillId="0" borderId="0" xfId="0" applyNumberFormat="1" applyFont="1" applyAlignment="1">
      <alignment vertical="top"/>
    </xf>
    <xf numFmtId="3" fontId="82" fillId="0" borderId="13" xfId="0" applyNumberFormat="1" applyFont="1" applyBorder="1" applyAlignment="1">
      <alignment horizontal="center"/>
    </xf>
    <xf numFmtId="3" fontId="82" fillId="0" borderId="13" xfId="0" applyNumberFormat="1" applyFont="1" applyBorder="1" applyAlignment="1">
      <alignment/>
    </xf>
    <xf numFmtId="37" fontId="82" fillId="0" borderId="20" xfId="0" applyNumberFormat="1" applyFont="1" applyBorder="1" applyAlignment="1">
      <alignment horizontal="right"/>
    </xf>
    <xf numFmtId="3" fontId="84" fillId="0" borderId="0" xfId="0" applyNumberFormat="1" applyFont="1" applyAlignment="1">
      <alignment/>
    </xf>
    <xf numFmtId="37" fontId="82" fillId="0" borderId="13" xfId="0" applyNumberFormat="1" applyFont="1" applyBorder="1" applyAlignment="1">
      <alignment horizontal="center"/>
    </xf>
    <xf numFmtId="37" fontId="82" fillId="0" borderId="22" xfId="0" applyNumberFormat="1" applyFont="1" applyBorder="1" applyAlignment="1">
      <alignment horizontal="center"/>
    </xf>
    <xf numFmtId="3" fontId="64" fillId="0" borderId="22" xfId="0" applyNumberFormat="1" applyFont="1" applyBorder="1" applyAlignment="1">
      <alignment/>
    </xf>
    <xf numFmtId="3" fontId="64" fillId="0" borderId="22" xfId="0" applyNumberFormat="1" applyFont="1" applyBorder="1" applyAlignment="1">
      <alignment horizontal="center"/>
    </xf>
    <xf numFmtId="2" fontId="85" fillId="35" borderId="13" xfId="0" applyNumberFormat="1" applyFont="1" applyFill="1" applyBorder="1" applyAlignment="1">
      <alignment/>
    </xf>
    <xf numFmtId="2" fontId="85" fillId="35" borderId="26" xfId="0" applyNumberFormat="1" applyFont="1" applyFill="1" applyBorder="1" applyAlignment="1">
      <alignment/>
    </xf>
    <xf numFmtId="2" fontId="84" fillId="0" borderId="21" xfId="0" applyNumberFormat="1" applyFont="1" applyBorder="1" applyAlignment="1">
      <alignment horizontal="left" indent="2"/>
    </xf>
    <xf numFmtId="2" fontId="84" fillId="0" borderId="13" xfId="0" applyNumberFormat="1" applyFont="1" applyBorder="1" applyAlignment="1">
      <alignment horizontal="left" indent="2"/>
    </xf>
    <xf numFmtId="0" fontId="84" fillId="0" borderId="13" xfId="0" applyFont="1" applyBorder="1" applyAlignment="1">
      <alignment/>
    </xf>
    <xf numFmtId="0" fontId="82" fillId="0" borderId="13" xfId="0" applyFont="1" applyBorder="1" applyAlignment="1">
      <alignment/>
    </xf>
    <xf numFmtId="3" fontId="82" fillId="0" borderId="20" xfId="0" applyNumberFormat="1" applyFont="1" applyBorder="1" applyAlignment="1">
      <alignment/>
    </xf>
    <xf numFmtId="3" fontId="64" fillId="0" borderId="13" xfId="0" applyNumberFormat="1" applyFont="1" applyBorder="1" applyAlignment="1">
      <alignment/>
    </xf>
    <xf numFmtId="3" fontId="64" fillId="0" borderId="13" xfId="0" applyNumberFormat="1" applyFont="1" applyBorder="1" applyAlignment="1">
      <alignment/>
    </xf>
    <xf numFmtId="3" fontId="64" fillId="0" borderId="13" xfId="0" applyNumberFormat="1" applyFont="1" applyBorder="1" applyAlignment="1">
      <alignment horizontal="center"/>
    </xf>
    <xf numFmtId="3" fontId="86" fillId="0" borderId="13" xfId="0" applyNumberFormat="1" applyFont="1" applyBorder="1" applyAlignment="1">
      <alignment/>
    </xf>
    <xf numFmtId="2" fontId="85" fillId="35" borderId="16" xfId="0" applyNumberFormat="1" applyFont="1" applyFill="1" applyBorder="1" applyAlignment="1">
      <alignment/>
    </xf>
    <xf numFmtId="3" fontId="82" fillId="0" borderId="13" xfId="0" applyNumberFormat="1" applyFont="1" applyBorder="1" applyAlignment="1">
      <alignment horizontal="left"/>
    </xf>
    <xf numFmtId="3" fontId="84" fillId="0" borderId="13" xfId="0" applyNumberFormat="1" applyFont="1" applyBorder="1" applyAlignment="1">
      <alignment/>
    </xf>
    <xf numFmtId="39" fontId="87" fillId="0" borderId="13" xfId="0" applyNumberFormat="1" applyFont="1" applyBorder="1" applyAlignment="1">
      <alignment vertical="top"/>
    </xf>
    <xf numFmtId="3" fontId="84" fillId="0" borderId="13" xfId="0" applyNumberFormat="1" applyFont="1" applyBorder="1" applyAlignment="1">
      <alignment horizontal="center"/>
    </xf>
    <xf numFmtId="0" fontId="82" fillId="0" borderId="13" xfId="0" applyFont="1" applyBorder="1" applyAlignment="1">
      <alignment vertical="center"/>
    </xf>
    <xf numFmtId="3" fontId="82" fillId="0" borderId="13" xfId="0" applyNumberFormat="1" applyFont="1" applyBorder="1" applyAlignment="1">
      <alignment horizontal="left" wrapText="1"/>
    </xf>
    <xf numFmtId="37" fontId="88" fillId="0" borderId="13" xfId="0" applyNumberFormat="1" applyFont="1" applyBorder="1" applyAlignment="1">
      <alignment horizontal="center"/>
    </xf>
    <xf numFmtId="3" fontId="82" fillId="0" borderId="26" xfId="0" applyNumberFormat="1" applyFont="1" applyBorder="1" applyAlignment="1">
      <alignment horizontal="center"/>
    </xf>
    <xf numFmtId="37" fontId="85" fillId="0" borderId="26" xfId="0" applyNumberFormat="1" applyFont="1" applyBorder="1" applyAlignment="1">
      <alignment/>
    </xf>
    <xf numFmtId="37" fontId="85" fillId="0" borderId="26" xfId="0" applyNumberFormat="1" applyFont="1" applyBorder="1" applyAlignment="1">
      <alignment horizontal="center"/>
    </xf>
    <xf numFmtId="3" fontId="82" fillId="0" borderId="26" xfId="0" applyNumberFormat="1" applyFont="1" applyBorder="1" applyAlignment="1">
      <alignment/>
    </xf>
    <xf numFmtId="3" fontId="82" fillId="0" borderId="31" xfId="0" applyNumberFormat="1" applyFont="1" applyBorder="1" applyAlignment="1">
      <alignment/>
    </xf>
    <xf numFmtId="4" fontId="64" fillId="0" borderId="0" xfId="0" applyNumberFormat="1" applyFont="1" applyAlignment="1">
      <alignment/>
    </xf>
    <xf numFmtId="39" fontId="87" fillId="0" borderId="26" xfId="0" applyNumberFormat="1" applyFont="1" applyBorder="1" applyAlignment="1">
      <alignment vertical="top"/>
    </xf>
    <xf numFmtId="3" fontId="88" fillId="0" borderId="26" xfId="0" applyNumberFormat="1" applyFont="1" applyBorder="1" applyAlignment="1">
      <alignment horizontal="center"/>
    </xf>
    <xf numFmtId="39" fontId="87" fillId="0" borderId="26" xfId="0" applyNumberFormat="1" applyFont="1" applyBorder="1" applyAlignment="1">
      <alignment/>
    </xf>
    <xf numFmtId="37" fontId="84" fillId="0" borderId="26" xfId="0" applyNumberFormat="1" applyFont="1" applyBorder="1" applyAlignment="1">
      <alignment horizontal="center"/>
    </xf>
    <xf numFmtId="0" fontId="82" fillId="0" borderId="26" xfId="0" applyFont="1" applyBorder="1" applyAlignment="1">
      <alignment/>
    </xf>
    <xf numFmtId="3" fontId="82" fillId="0" borderId="13" xfId="0" applyNumberFormat="1" applyFont="1" applyBorder="1" applyAlignment="1">
      <alignment wrapText="1"/>
    </xf>
    <xf numFmtId="3" fontId="88" fillId="0" borderId="13" xfId="0" applyNumberFormat="1" applyFont="1" applyBorder="1" applyAlignment="1">
      <alignment horizontal="center"/>
    </xf>
    <xf numFmtId="37" fontId="85" fillId="0" borderId="13" xfId="0" applyNumberFormat="1" applyFont="1" applyBorder="1" applyAlignment="1">
      <alignment horizontal="right"/>
    </xf>
    <xf numFmtId="37" fontId="85" fillId="0" borderId="13" xfId="0" applyNumberFormat="1" applyFont="1" applyBorder="1" applyAlignment="1">
      <alignment horizontal="center"/>
    </xf>
    <xf numFmtId="3" fontId="82" fillId="0" borderId="20" xfId="0" applyNumberFormat="1" applyFont="1" applyBorder="1" applyAlignment="1">
      <alignment horizontal="center"/>
    </xf>
    <xf numFmtId="3" fontId="64" fillId="0" borderId="13" xfId="0" applyNumberFormat="1" applyFont="1" applyBorder="1" applyAlignment="1">
      <alignment/>
    </xf>
    <xf numFmtId="37" fontId="85" fillId="0" borderId="20" xfId="0" applyNumberFormat="1" applyFont="1" applyBorder="1" applyAlignment="1">
      <alignment horizontal="center"/>
    </xf>
    <xf numFmtId="3" fontId="85" fillId="0" borderId="13" xfId="0" applyNumberFormat="1" applyFont="1" applyBorder="1" applyAlignment="1">
      <alignment/>
    </xf>
    <xf numFmtId="3" fontId="85" fillId="0" borderId="31" xfId="0" applyNumberFormat="1" applyFont="1" applyBorder="1" applyAlignment="1">
      <alignment horizontal="center"/>
    </xf>
    <xf numFmtId="3" fontId="85" fillId="0" borderId="20" xfId="0" applyNumberFormat="1" applyFont="1" applyBorder="1" applyAlignment="1">
      <alignment horizontal="center"/>
    </xf>
    <xf numFmtId="3" fontId="85" fillId="0" borderId="13" xfId="0" applyNumberFormat="1" applyFont="1" applyBorder="1" applyAlignment="1">
      <alignment horizontal="right"/>
    </xf>
    <xf numFmtId="3" fontId="85" fillId="0" borderId="13" xfId="0" applyNumberFormat="1" applyFont="1" applyBorder="1" applyAlignment="1">
      <alignment horizontal="center"/>
    </xf>
    <xf numFmtId="2" fontId="84" fillId="35" borderId="13" xfId="0" applyNumberFormat="1" applyFont="1" applyFill="1" applyBorder="1" applyAlignment="1">
      <alignment horizontal="left" indent="2"/>
    </xf>
    <xf numFmtId="3" fontId="64" fillId="0" borderId="0" xfId="0" applyNumberFormat="1" applyFont="1" applyAlignment="1">
      <alignment/>
    </xf>
    <xf numFmtId="0" fontId="82" fillId="0" borderId="13" xfId="0" applyFont="1" applyBorder="1" applyAlignment="1">
      <alignment horizontal="center" wrapText="1"/>
    </xf>
    <xf numFmtId="169" fontId="86" fillId="0" borderId="13" xfId="0" applyNumberFormat="1" applyFont="1" applyBorder="1" applyAlignment="1">
      <alignment/>
    </xf>
    <xf numFmtId="3" fontId="82" fillId="0" borderId="16" xfId="0" applyNumberFormat="1" applyFont="1" applyBorder="1" applyAlignment="1">
      <alignment horizontal="center"/>
    </xf>
    <xf numFmtId="3" fontId="85" fillId="0" borderId="16" xfId="0" applyNumberFormat="1" applyFont="1" applyBorder="1" applyAlignment="1">
      <alignment horizontal="right"/>
    </xf>
    <xf numFmtId="3" fontId="85" fillId="0" borderId="23" xfId="0" applyNumberFormat="1" applyFont="1" applyBorder="1" applyAlignment="1">
      <alignment horizontal="center"/>
    </xf>
    <xf numFmtId="3" fontId="82" fillId="0" borderId="21" xfId="0" applyNumberFormat="1" applyFont="1" applyBorder="1" applyAlignment="1">
      <alignment horizontal="center"/>
    </xf>
    <xf numFmtId="3" fontId="84" fillId="0" borderId="21" xfId="0" applyNumberFormat="1" applyFont="1" applyBorder="1" applyAlignment="1">
      <alignment horizontal="center"/>
    </xf>
    <xf numFmtId="3" fontId="79" fillId="0" borderId="13" xfId="0" applyNumberFormat="1" applyFont="1" applyBorder="1" applyAlignment="1">
      <alignment/>
    </xf>
    <xf numFmtId="3" fontId="89" fillId="0" borderId="13" xfId="0" applyNumberFormat="1" applyFont="1" applyBorder="1" applyAlignment="1">
      <alignment horizontal="left"/>
    </xf>
    <xf numFmtId="3" fontId="89" fillId="0" borderId="13" xfId="0" applyNumberFormat="1" applyFont="1" applyBorder="1" applyAlignment="1">
      <alignment horizontal="center"/>
    </xf>
    <xf numFmtId="2" fontId="90" fillId="0" borderId="21" xfId="0" applyNumberFormat="1" applyFont="1" applyBorder="1" applyAlignment="1">
      <alignment horizontal="center"/>
    </xf>
    <xf numFmtId="3" fontId="82" fillId="0" borderId="0" xfId="0" applyNumberFormat="1" applyFont="1" applyBorder="1" applyAlignment="1">
      <alignment horizontal="center" vertical="top"/>
    </xf>
    <xf numFmtId="39" fontId="91" fillId="0" borderId="20" xfId="0" applyNumberFormat="1" applyFont="1" applyBorder="1" applyAlignment="1">
      <alignment horizontal="left"/>
    </xf>
    <xf numFmtId="39" fontId="87" fillId="0" borderId="0" xfId="0" applyNumberFormat="1" applyFont="1" applyAlignment="1">
      <alignment horizontal="left" vertical="top"/>
    </xf>
    <xf numFmtId="39" fontId="82" fillId="0" borderId="0" xfId="0" applyNumberFormat="1" applyFont="1" applyBorder="1" applyAlignment="1">
      <alignment/>
    </xf>
    <xf numFmtId="3" fontId="82" fillId="0" borderId="0" xfId="0" applyNumberFormat="1" applyFont="1" applyBorder="1" applyAlignment="1">
      <alignment/>
    </xf>
    <xf numFmtId="39" fontId="87" fillId="0" borderId="20" xfId="0" applyNumberFormat="1" applyFont="1" applyBorder="1" applyAlignment="1">
      <alignment horizontal="left"/>
    </xf>
    <xf numFmtId="39" fontId="87" fillId="0" borderId="0" xfId="0" applyNumberFormat="1" applyFont="1" applyAlignment="1">
      <alignment vertical="top"/>
    </xf>
    <xf numFmtId="1" fontId="0" fillId="0" borderId="26" xfId="0" applyNumberFormat="1" applyFont="1" applyFill="1" applyBorder="1" applyAlignment="1">
      <alignment horizontal="center" vertical="top"/>
    </xf>
    <xf numFmtId="3" fontId="92" fillId="0" borderId="0" xfId="0" applyNumberFormat="1" applyFont="1" applyAlignment="1">
      <alignment/>
    </xf>
    <xf numFmtId="3" fontId="92" fillId="0" borderId="20" xfId="0" applyNumberFormat="1" applyFont="1" applyBorder="1" applyAlignment="1">
      <alignment/>
    </xf>
    <xf numFmtId="3" fontId="93" fillId="35" borderId="31" xfId="0" applyNumberFormat="1" applyFont="1" applyFill="1" applyBorder="1" applyAlignment="1">
      <alignment/>
    </xf>
    <xf numFmtId="3" fontId="93" fillId="35" borderId="20" xfId="0" applyNumberFormat="1" applyFont="1" applyFill="1" applyBorder="1" applyAlignment="1">
      <alignment/>
    </xf>
    <xf numFmtId="3" fontId="93" fillId="35" borderId="18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 vertical="top"/>
    </xf>
    <xf numFmtId="37" fontId="93" fillId="35" borderId="20" xfId="0" applyNumberFormat="1" applyFont="1" applyFill="1" applyBorder="1" applyAlignment="1">
      <alignment/>
    </xf>
    <xf numFmtId="3" fontId="92" fillId="35" borderId="20" xfId="0" applyNumberFormat="1" applyFont="1" applyFill="1" applyBorder="1" applyAlignment="1">
      <alignment/>
    </xf>
    <xf numFmtId="3" fontId="92" fillId="35" borderId="31" xfId="0" applyNumberFormat="1" applyFont="1" applyFill="1" applyBorder="1" applyAlignment="1">
      <alignment/>
    </xf>
    <xf numFmtId="3" fontId="92" fillId="0" borderId="19" xfId="0" applyNumberFormat="1" applyFont="1" applyBorder="1" applyAlignment="1">
      <alignment horizontal="center"/>
    </xf>
    <xf numFmtId="3" fontId="59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" fillId="0" borderId="21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94" fillId="0" borderId="26" xfId="0" applyNumberFormat="1" applyFont="1" applyBorder="1" applyAlignment="1">
      <alignment/>
    </xf>
    <xf numFmtId="3" fontId="94" fillId="0" borderId="13" xfId="0" applyNumberFormat="1" applyFont="1" applyBorder="1" applyAlignment="1">
      <alignment/>
    </xf>
    <xf numFmtId="3" fontId="94" fillId="0" borderId="16" xfId="0" applyNumberFormat="1" applyFont="1" applyBorder="1" applyAlignment="1">
      <alignment/>
    </xf>
    <xf numFmtId="3" fontId="73" fillId="0" borderId="13" xfId="0" applyNumberFormat="1" applyFont="1" applyBorder="1" applyAlignment="1">
      <alignment/>
    </xf>
    <xf numFmtId="3" fontId="94" fillId="0" borderId="13" xfId="0" applyNumberFormat="1" applyFont="1" applyBorder="1" applyAlignment="1">
      <alignment/>
    </xf>
    <xf numFmtId="3" fontId="73" fillId="0" borderId="26" xfId="0" applyNumberFormat="1" applyFont="1" applyBorder="1" applyAlignment="1">
      <alignment/>
    </xf>
    <xf numFmtId="3" fontId="95" fillId="0" borderId="13" xfId="0" applyNumberFormat="1" applyFont="1" applyBorder="1" applyAlignment="1">
      <alignment/>
    </xf>
    <xf numFmtId="3" fontId="95" fillId="0" borderId="16" xfId="0" applyNumberFormat="1" applyFont="1" applyBorder="1" applyAlignment="1">
      <alignment/>
    </xf>
    <xf numFmtId="3" fontId="96" fillId="0" borderId="13" xfId="0" applyNumberFormat="1" applyFont="1" applyBorder="1" applyAlignment="1">
      <alignment/>
    </xf>
    <xf numFmtId="37" fontId="96" fillId="0" borderId="13" xfId="0" applyNumberFormat="1" applyFont="1" applyBorder="1" applyAlignment="1">
      <alignment/>
    </xf>
    <xf numFmtId="169" fontId="25" fillId="36" borderId="32" xfId="0" applyNumberFormat="1" applyFont="1" applyFill="1" applyBorder="1" applyAlignment="1">
      <alignment horizontal="right" vertical="center"/>
    </xf>
    <xf numFmtId="169" fontId="25" fillId="36" borderId="32" xfId="0" applyNumberFormat="1" applyFont="1" applyFill="1" applyBorder="1" applyAlignment="1">
      <alignment horizontal="right"/>
    </xf>
    <xf numFmtId="169" fontId="25" fillId="12" borderId="32" xfId="0" applyNumberFormat="1" applyFont="1" applyFill="1" applyBorder="1" applyAlignment="1">
      <alignment horizontal="right"/>
    </xf>
    <xf numFmtId="0" fontId="1" fillId="35" borderId="32" xfId="0" applyFont="1" applyFill="1" applyBorder="1" applyAlignment="1">
      <alignment horizontal="right" vertical="center"/>
    </xf>
    <xf numFmtId="169" fontId="25" fillId="35" borderId="32" xfId="0" applyNumberFormat="1" applyFont="1" applyFill="1" applyBorder="1" applyAlignment="1">
      <alignment horizontal="right" vertical="center"/>
    </xf>
    <xf numFmtId="169" fontId="26" fillId="35" borderId="32" xfId="0" applyNumberFormat="1" applyFont="1" applyFill="1" applyBorder="1" applyAlignment="1">
      <alignment horizontal="right"/>
    </xf>
    <xf numFmtId="169" fontId="1" fillId="35" borderId="32" xfId="0" applyNumberFormat="1" applyFont="1" applyFill="1" applyBorder="1" applyAlignment="1">
      <alignment horizontal="right" vertical="center"/>
    </xf>
    <xf numFmtId="169" fontId="25" fillId="37" borderId="32" xfId="0" applyNumberFormat="1" applyFont="1" applyFill="1" applyBorder="1" applyAlignment="1">
      <alignment horizontal="right"/>
    </xf>
    <xf numFmtId="169" fontId="25" fillId="37" borderId="32" xfId="0" applyNumberFormat="1" applyFont="1" applyFill="1" applyBorder="1" applyAlignment="1">
      <alignment horizontal="right" vertical="center"/>
    </xf>
    <xf numFmtId="0" fontId="25" fillId="37" borderId="32" xfId="0" applyFont="1" applyFill="1" applyBorder="1" applyAlignment="1">
      <alignment horizontal="right"/>
    </xf>
    <xf numFmtId="0" fontId="27" fillId="37" borderId="32" xfId="0" applyFont="1" applyFill="1" applyBorder="1" applyAlignment="1">
      <alignment horizontal="right"/>
    </xf>
    <xf numFmtId="0" fontId="25" fillId="36" borderId="32" xfId="0" applyFont="1" applyFill="1" applyBorder="1" applyAlignment="1">
      <alignment horizontal="right"/>
    </xf>
    <xf numFmtId="169" fontId="27" fillId="35" borderId="32" xfId="0" applyNumberFormat="1" applyFont="1" applyFill="1" applyBorder="1" applyAlignment="1">
      <alignment horizontal="right"/>
    </xf>
    <xf numFmtId="3" fontId="59" fillId="35" borderId="13" xfId="0" applyNumberFormat="1" applyFon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26" fillId="35" borderId="32" xfId="0" applyFont="1" applyFill="1" applyBorder="1" applyAlignment="1">
      <alignment horizontal="right" vertical="center"/>
    </xf>
    <xf numFmtId="1" fontId="0" fillId="0" borderId="16" xfId="0" applyNumberFormat="1" applyFont="1" applyFill="1" applyBorder="1" applyAlignment="1">
      <alignment horizontal="center" vertical="top"/>
    </xf>
    <xf numFmtId="169" fontId="28" fillId="35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61" fillId="35" borderId="13" xfId="0" applyNumberFormat="1" applyFont="1" applyFill="1" applyBorder="1" applyAlignment="1">
      <alignment/>
    </xf>
    <xf numFmtId="3" fontId="84" fillId="35" borderId="13" xfId="0" applyNumberFormat="1" applyFont="1" applyFill="1" applyBorder="1" applyAlignment="1">
      <alignment horizontal="center"/>
    </xf>
    <xf numFmtId="3" fontId="90" fillId="35" borderId="13" xfId="0" applyNumberFormat="1" applyFont="1" applyFill="1" applyBorder="1" applyAlignment="1">
      <alignment horizontal="center"/>
    </xf>
    <xf numFmtId="2" fontId="97" fillId="35" borderId="0" xfId="0" applyNumberFormat="1" applyFont="1" applyFill="1" applyBorder="1" applyAlignment="1">
      <alignment vertical="top"/>
    </xf>
    <xf numFmtId="4" fontId="97" fillId="35" borderId="0" xfId="0" applyNumberFormat="1" applyFont="1" applyFill="1" applyBorder="1" applyAlignment="1">
      <alignment vertical="top"/>
    </xf>
    <xf numFmtId="2" fontId="84" fillId="35" borderId="13" xfId="0" applyNumberFormat="1" applyFont="1" applyFill="1" applyBorder="1" applyAlignment="1">
      <alignment horizontal="center"/>
    </xf>
    <xf numFmtId="169" fontId="0" fillId="35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23" fillId="0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83" fillId="0" borderId="0" xfId="0" applyNumberFormat="1" applyFont="1" applyBorder="1" applyAlignment="1">
      <alignment vertical="top"/>
    </xf>
    <xf numFmtId="0" fontId="83" fillId="0" borderId="0" xfId="0" applyFont="1" applyBorder="1" applyAlignment="1">
      <alignment/>
    </xf>
    <xf numFmtId="3" fontId="82" fillId="0" borderId="13" xfId="0" applyNumberFormat="1" applyFont="1" applyBorder="1" applyAlignment="1">
      <alignment/>
    </xf>
    <xf numFmtId="2" fontId="84" fillId="0" borderId="13" xfId="0" applyNumberFormat="1" applyFont="1" applyBorder="1" applyAlignment="1">
      <alignment/>
    </xf>
    <xf numFmtId="0" fontId="83" fillId="0" borderId="13" xfId="0" applyFont="1" applyBorder="1" applyAlignment="1">
      <alignment/>
    </xf>
    <xf numFmtId="2" fontId="84" fillId="0" borderId="13" xfId="0" applyNumberFormat="1" applyFont="1" applyBorder="1" applyAlignment="1">
      <alignment horizontal="center"/>
    </xf>
    <xf numFmtId="169" fontId="22" fillId="35" borderId="33" xfId="0" applyNumberFormat="1" applyFont="1" applyFill="1" applyBorder="1" applyAlignment="1">
      <alignment horizontal="right" vertical="center"/>
    </xf>
    <xf numFmtId="2" fontId="83" fillId="0" borderId="0" xfId="0" applyNumberFormat="1" applyFont="1" applyBorder="1" applyAlignment="1">
      <alignment vertical="top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2" fontId="98" fillId="0" borderId="0" xfId="0" applyNumberFormat="1" applyFont="1" applyAlignment="1">
      <alignment horizontal="right" vertical="top"/>
    </xf>
    <xf numFmtId="3" fontId="83" fillId="0" borderId="22" xfId="0" applyNumberFormat="1" applyFont="1" applyFill="1" applyBorder="1" applyAlignment="1">
      <alignment horizontal="center" vertical="center" wrapText="1"/>
    </xf>
    <xf numFmtId="3" fontId="83" fillId="0" borderId="26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3" fontId="23" fillId="0" borderId="22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8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62</xdr:row>
      <xdr:rowOff>38100</xdr:rowOff>
    </xdr:from>
    <xdr:to>
      <xdr:col>9</xdr:col>
      <xdr:colOff>228600</xdr:colOff>
      <xdr:row>71</xdr:row>
      <xdr:rowOff>104775</xdr:rowOff>
    </xdr:to>
    <xdr:pic>
      <xdr:nvPicPr>
        <xdr:cNvPr id="1" name="Picture 2" descr="TTD 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3411200"/>
          <a:ext cx="1571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69</xdr:row>
      <xdr:rowOff>38100</xdr:rowOff>
    </xdr:from>
    <xdr:to>
      <xdr:col>6</xdr:col>
      <xdr:colOff>561975</xdr:colOff>
      <xdr:row>78</xdr:row>
      <xdr:rowOff>152400</xdr:rowOff>
    </xdr:to>
    <xdr:pic>
      <xdr:nvPicPr>
        <xdr:cNvPr id="1" name="Picture 1" descr="TTD 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2725400"/>
          <a:ext cx="1571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38100</xdr:rowOff>
    </xdr:from>
    <xdr:to>
      <xdr:col>6</xdr:col>
      <xdr:colOff>561975</xdr:colOff>
      <xdr:row>78</xdr:row>
      <xdr:rowOff>152400</xdr:rowOff>
    </xdr:to>
    <xdr:pic>
      <xdr:nvPicPr>
        <xdr:cNvPr id="2" name="Picture 2" descr="TTD 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2725400"/>
          <a:ext cx="1571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115</xdr:row>
      <xdr:rowOff>38100</xdr:rowOff>
    </xdr:from>
    <xdr:to>
      <xdr:col>6</xdr:col>
      <xdr:colOff>561975</xdr:colOff>
      <xdr:row>124</xdr:row>
      <xdr:rowOff>57150</xdr:rowOff>
    </xdr:to>
    <xdr:pic>
      <xdr:nvPicPr>
        <xdr:cNvPr id="1" name="Picture 1" descr="TTD 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3641050"/>
          <a:ext cx="1571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115</xdr:row>
      <xdr:rowOff>38100</xdr:rowOff>
    </xdr:from>
    <xdr:to>
      <xdr:col>6</xdr:col>
      <xdr:colOff>561975</xdr:colOff>
      <xdr:row>124</xdr:row>
      <xdr:rowOff>57150</xdr:rowOff>
    </xdr:to>
    <xdr:pic>
      <xdr:nvPicPr>
        <xdr:cNvPr id="2" name="Picture 2" descr="TTD 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3641050"/>
          <a:ext cx="1571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115</xdr:row>
      <xdr:rowOff>38100</xdr:rowOff>
    </xdr:from>
    <xdr:to>
      <xdr:col>6</xdr:col>
      <xdr:colOff>561975</xdr:colOff>
      <xdr:row>124</xdr:row>
      <xdr:rowOff>57150</xdr:rowOff>
    </xdr:to>
    <xdr:pic>
      <xdr:nvPicPr>
        <xdr:cNvPr id="3" name="Picture 3" descr="TTD 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3641050"/>
          <a:ext cx="1571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115</xdr:row>
      <xdr:rowOff>38100</xdr:rowOff>
    </xdr:from>
    <xdr:to>
      <xdr:col>6</xdr:col>
      <xdr:colOff>561975</xdr:colOff>
      <xdr:row>124</xdr:row>
      <xdr:rowOff>57150</xdr:rowOff>
    </xdr:to>
    <xdr:pic>
      <xdr:nvPicPr>
        <xdr:cNvPr id="4" name="Picture 4" descr="TTD 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23641050"/>
          <a:ext cx="1571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119</xdr:row>
      <xdr:rowOff>38100</xdr:rowOff>
    </xdr:from>
    <xdr:to>
      <xdr:col>17</xdr:col>
      <xdr:colOff>314325</xdr:colOff>
      <xdr:row>128</xdr:row>
      <xdr:rowOff>57150</xdr:rowOff>
    </xdr:to>
    <xdr:pic>
      <xdr:nvPicPr>
        <xdr:cNvPr id="1" name="Picture 1" descr="TTD 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56092725"/>
          <a:ext cx="1581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38100</xdr:rowOff>
    </xdr:from>
    <xdr:to>
      <xdr:col>17</xdr:col>
      <xdr:colOff>314325</xdr:colOff>
      <xdr:row>128</xdr:row>
      <xdr:rowOff>57150</xdr:rowOff>
    </xdr:to>
    <xdr:pic>
      <xdr:nvPicPr>
        <xdr:cNvPr id="2" name="Picture 2" descr="TTD 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56092725"/>
          <a:ext cx="1581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38100</xdr:rowOff>
    </xdr:from>
    <xdr:to>
      <xdr:col>17</xdr:col>
      <xdr:colOff>314325</xdr:colOff>
      <xdr:row>128</xdr:row>
      <xdr:rowOff>57150</xdr:rowOff>
    </xdr:to>
    <xdr:pic>
      <xdr:nvPicPr>
        <xdr:cNvPr id="3" name="Picture 3" descr="TTD 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56092725"/>
          <a:ext cx="1581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111</xdr:row>
      <xdr:rowOff>85725</xdr:rowOff>
    </xdr:from>
    <xdr:to>
      <xdr:col>11</xdr:col>
      <xdr:colOff>933450</xdr:colOff>
      <xdr:row>118</xdr:row>
      <xdr:rowOff>85725</xdr:rowOff>
    </xdr:to>
    <xdr:pic>
      <xdr:nvPicPr>
        <xdr:cNvPr id="4" name="Picture 4" descr="TTD 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4692550"/>
          <a:ext cx="15525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95250</xdr:rowOff>
    </xdr:from>
    <xdr:to>
      <xdr:col>11</xdr:col>
      <xdr:colOff>942975</xdr:colOff>
      <xdr:row>142</xdr:row>
      <xdr:rowOff>104775</xdr:rowOff>
    </xdr:to>
    <xdr:pic>
      <xdr:nvPicPr>
        <xdr:cNvPr id="5" name="Picture 6" descr="TTD 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8674000"/>
          <a:ext cx="1562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133</xdr:row>
      <xdr:rowOff>95250</xdr:rowOff>
    </xdr:from>
    <xdr:to>
      <xdr:col>17</xdr:col>
      <xdr:colOff>333375</xdr:colOff>
      <xdr:row>140</xdr:row>
      <xdr:rowOff>104775</xdr:rowOff>
    </xdr:to>
    <xdr:pic>
      <xdr:nvPicPr>
        <xdr:cNvPr id="6" name="Picture 8" descr="TTD 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58312050"/>
          <a:ext cx="1571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showGridLines="0" view="pageBreakPreview" zoomScaleSheetLayoutView="100" zoomScalePageLayoutView="0" workbookViewId="0" topLeftCell="A34">
      <selection activeCell="C13" sqref="C13"/>
    </sheetView>
  </sheetViews>
  <sheetFormatPr defaultColWidth="9.140625" defaultRowHeight="12.75"/>
  <cols>
    <col min="1" max="1" width="3.28125" style="1" bestFit="1" customWidth="1"/>
    <col min="2" max="2" width="41.00390625" style="2" customWidth="1"/>
    <col min="3" max="3" width="11.421875" style="19" customWidth="1"/>
    <col min="4" max="4" width="11.7109375" style="19" bestFit="1" customWidth="1"/>
    <col min="5" max="5" width="10.140625" style="103" customWidth="1"/>
    <col min="6" max="6" width="9.140625" style="104" customWidth="1"/>
    <col min="7" max="7" width="9.8515625" style="89" customWidth="1"/>
    <col min="8" max="8" width="11.140625" style="26" customWidth="1"/>
    <col min="9" max="9" width="10.421875" style="3" customWidth="1"/>
    <col min="10" max="10" width="5.57421875" style="26" customWidth="1"/>
    <col min="11" max="11" width="11.57421875" style="3" customWidth="1"/>
    <col min="12" max="12" width="5.00390625" style="26" customWidth="1"/>
    <col min="13" max="13" width="6.57421875" style="26" customWidth="1"/>
    <col min="14" max="14" width="11.8515625" style="3" customWidth="1"/>
  </cols>
  <sheetData>
    <row r="1" spans="1:14" ht="12.75">
      <c r="A1" s="397" t="s">
        <v>47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ht="12.75">
      <c r="A2" s="397" t="s">
        <v>48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2" ht="13.5">
      <c r="A3" s="4" t="s">
        <v>116</v>
      </c>
      <c r="B3" s="5"/>
    </row>
    <row r="4" ht="6" customHeight="1"/>
    <row r="5" spans="1:14" s="65" customFormat="1" ht="33" customHeight="1">
      <c r="A5" s="59" t="s">
        <v>0</v>
      </c>
      <c r="B5" s="60" t="s">
        <v>55</v>
      </c>
      <c r="C5" s="61" t="s">
        <v>2</v>
      </c>
      <c r="D5" s="62" t="s">
        <v>58</v>
      </c>
      <c r="E5" s="105"/>
      <c r="F5" s="130" t="s">
        <v>71</v>
      </c>
      <c r="G5" s="90"/>
      <c r="H5" s="63"/>
      <c r="I5" s="395" t="s">
        <v>78</v>
      </c>
      <c r="J5" s="396"/>
      <c r="K5" s="57" t="s">
        <v>79</v>
      </c>
      <c r="L5" s="58"/>
      <c r="M5" s="64" t="s">
        <v>4</v>
      </c>
      <c r="N5" s="72" t="s">
        <v>80</v>
      </c>
    </row>
    <row r="6" spans="1:14" s="65" customFormat="1" ht="13.5" thickBot="1">
      <c r="A6" s="66"/>
      <c r="B6" s="67" t="s">
        <v>1</v>
      </c>
      <c r="C6" s="68" t="s">
        <v>56</v>
      </c>
      <c r="D6" s="68" t="s">
        <v>57</v>
      </c>
      <c r="E6" s="106" t="s">
        <v>69</v>
      </c>
      <c r="F6" s="106" t="s">
        <v>70</v>
      </c>
      <c r="G6" s="68" t="s">
        <v>88</v>
      </c>
      <c r="H6" s="69" t="s">
        <v>3</v>
      </c>
      <c r="I6" s="70" t="s">
        <v>6</v>
      </c>
      <c r="J6" s="70" t="s">
        <v>5</v>
      </c>
      <c r="K6" s="70" t="s">
        <v>6</v>
      </c>
      <c r="L6" s="70" t="s">
        <v>5</v>
      </c>
      <c r="M6" s="70" t="s">
        <v>5</v>
      </c>
      <c r="N6" s="69" t="s">
        <v>81</v>
      </c>
    </row>
    <row r="7" spans="1:14" s="36" customFormat="1" ht="13.5" thickBot="1" thickTop="1">
      <c r="A7" s="33" t="s">
        <v>59</v>
      </c>
      <c r="B7" s="34" t="s">
        <v>60</v>
      </c>
      <c r="C7" s="35" t="s">
        <v>61</v>
      </c>
      <c r="D7" s="35" t="s">
        <v>62</v>
      </c>
      <c r="E7" s="107" t="s">
        <v>63</v>
      </c>
      <c r="F7" s="107" t="s">
        <v>64</v>
      </c>
      <c r="G7" s="35" t="s">
        <v>65</v>
      </c>
      <c r="H7" s="35" t="s">
        <v>66</v>
      </c>
      <c r="I7" s="35" t="s">
        <v>67</v>
      </c>
      <c r="J7" s="35" t="s">
        <v>68</v>
      </c>
      <c r="K7" s="35" t="s">
        <v>82</v>
      </c>
      <c r="L7" s="35" t="s">
        <v>83</v>
      </c>
      <c r="M7" s="35" t="s">
        <v>84</v>
      </c>
      <c r="N7" s="35" t="s">
        <v>85</v>
      </c>
    </row>
    <row r="8" spans="1:14" s="40" customFormat="1" ht="14.25" thickTop="1">
      <c r="A8" s="37"/>
      <c r="B8" s="38" t="s">
        <v>7</v>
      </c>
      <c r="C8" s="31"/>
      <c r="D8" s="31"/>
      <c r="E8" s="108"/>
      <c r="F8" s="95"/>
      <c r="G8" s="91"/>
      <c r="H8" s="39"/>
      <c r="I8" s="31"/>
      <c r="J8" s="39"/>
      <c r="K8" s="31"/>
      <c r="L8" s="39"/>
      <c r="M8" s="39"/>
      <c r="N8" s="31"/>
    </row>
    <row r="9" spans="1:14" s="40" customFormat="1" ht="13.5">
      <c r="A9" s="41" t="s">
        <v>8</v>
      </c>
      <c r="B9" s="15" t="s">
        <v>72</v>
      </c>
      <c r="C9" s="20"/>
      <c r="D9" s="20"/>
      <c r="E9" s="96"/>
      <c r="F9" s="88"/>
      <c r="G9" s="71"/>
      <c r="H9" s="29"/>
      <c r="I9" s="20"/>
      <c r="J9" s="29"/>
      <c r="K9" s="20"/>
      <c r="L9" s="29"/>
      <c r="M9" s="29"/>
      <c r="N9" s="20"/>
    </row>
    <row r="10" spans="1:16" s="40" customFormat="1" ht="25.5">
      <c r="A10" s="41"/>
      <c r="B10" s="17" t="s">
        <v>51</v>
      </c>
      <c r="C10" s="20">
        <v>120000000</v>
      </c>
      <c r="D10" s="20">
        <v>140000000</v>
      </c>
      <c r="E10" s="109" t="s">
        <v>53</v>
      </c>
      <c r="F10" s="88"/>
      <c r="G10" s="87" t="s">
        <v>98</v>
      </c>
      <c r="H10" s="85" t="s">
        <v>89</v>
      </c>
      <c r="I10" s="20">
        <f>C10*J10/100</f>
        <v>120000000</v>
      </c>
      <c r="J10" s="29">
        <v>100</v>
      </c>
      <c r="K10" s="20">
        <f>L10/100*(C10+D10)</f>
        <v>260000000</v>
      </c>
      <c r="L10" s="29">
        <v>100</v>
      </c>
      <c r="M10" s="29">
        <v>100</v>
      </c>
      <c r="N10" s="20"/>
      <c r="P10" s="40">
        <f>(K10+K11)/(C10+D10+C11+D11)*100</f>
        <v>100</v>
      </c>
    </row>
    <row r="11" spans="1:14" s="40" customFormat="1" ht="27">
      <c r="A11" s="41"/>
      <c r="B11" s="18" t="s">
        <v>52</v>
      </c>
      <c r="C11" s="20">
        <v>161000000</v>
      </c>
      <c r="D11" s="20">
        <v>140000000</v>
      </c>
      <c r="E11" s="109" t="s">
        <v>53</v>
      </c>
      <c r="F11" s="88"/>
      <c r="G11" s="71"/>
      <c r="H11" s="85" t="s">
        <v>89</v>
      </c>
      <c r="I11" s="20">
        <f>C11*J11/100</f>
        <v>161000000</v>
      </c>
      <c r="J11" s="29">
        <v>100</v>
      </c>
      <c r="K11" s="20">
        <f>L11/100*(C11+D11)</f>
        <v>301000000</v>
      </c>
      <c r="L11" s="29">
        <v>100</v>
      </c>
      <c r="M11" s="29">
        <v>100</v>
      </c>
      <c r="N11" s="20"/>
    </row>
    <row r="12" spans="1:16" s="40" customFormat="1" ht="25.5">
      <c r="A12" s="41" t="s">
        <v>9</v>
      </c>
      <c r="B12" s="15" t="s">
        <v>73</v>
      </c>
      <c r="C12" s="20">
        <v>50000000</v>
      </c>
      <c r="D12" s="20">
        <v>20000000</v>
      </c>
      <c r="E12" s="109" t="s">
        <v>53</v>
      </c>
      <c r="F12" s="88"/>
      <c r="G12" s="87" t="s">
        <v>114</v>
      </c>
      <c r="H12" s="85" t="s">
        <v>89</v>
      </c>
      <c r="I12" s="20">
        <f>C12*J12/100</f>
        <v>50000000</v>
      </c>
      <c r="J12" s="29">
        <v>100</v>
      </c>
      <c r="K12" s="20">
        <f>L12/100*(C12+D12)</f>
        <v>70000000</v>
      </c>
      <c r="L12" s="29">
        <v>100</v>
      </c>
      <c r="M12" s="29">
        <v>100</v>
      </c>
      <c r="N12" s="20"/>
      <c r="P12" s="40">
        <f>(K12+K13)/(C12+D12+C13+D13)*100</f>
        <v>100</v>
      </c>
    </row>
    <row r="13" spans="1:14" s="40" customFormat="1" ht="52.5" customHeight="1">
      <c r="A13" s="41" t="s">
        <v>10</v>
      </c>
      <c r="B13" s="15" t="s">
        <v>74</v>
      </c>
      <c r="C13" s="20">
        <v>50000000</v>
      </c>
      <c r="D13" s="20">
        <v>40000000</v>
      </c>
      <c r="E13" s="73" t="s">
        <v>92</v>
      </c>
      <c r="F13" s="88" t="s">
        <v>90</v>
      </c>
      <c r="G13" s="87" t="s">
        <v>115</v>
      </c>
      <c r="H13" s="86" t="s">
        <v>91</v>
      </c>
      <c r="I13" s="20">
        <f>C13*J13/100</f>
        <v>50000000</v>
      </c>
      <c r="J13" s="29">
        <v>100</v>
      </c>
      <c r="K13" s="20">
        <f>L13/100*(C13+D13)</f>
        <v>90000000</v>
      </c>
      <c r="L13" s="29">
        <v>100</v>
      </c>
      <c r="M13" s="29">
        <v>100</v>
      </c>
      <c r="N13" s="20"/>
    </row>
    <row r="14" spans="1:14" s="40" customFormat="1" ht="27" customHeight="1">
      <c r="A14" s="74" t="s">
        <v>11</v>
      </c>
      <c r="B14" s="75" t="s">
        <v>75</v>
      </c>
      <c r="C14" s="20">
        <v>100000000</v>
      </c>
      <c r="E14" s="73"/>
      <c r="F14" s="73"/>
      <c r="G14" s="87" t="s">
        <v>105</v>
      </c>
      <c r="H14" s="29"/>
      <c r="I14" s="20">
        <f>C14*J14/100</f>
        <v>100000000</v>
      </c>
      <c r="J14" s="29">
        <v>100</v>
      </c>
      <c r="K14" s="20">
        <f>L14/100*(C14+D14)</f>
        <v>100000000</v>
      </c>
      <c r="L14" s="29">
        <v>100</v>
      </c>
      <c r="M14" s="29">
        <v>100</v>
      </c>
      <c r="N14" s="20"/>
    </row>
    <row r="15" spans="1:16" s="40" customFormat="1" ht="25.5">
      <c r="A15" s="37"/>
      <c r="B15" s="79"/>
      <c r="C15" s="20"/>
      <c r="D15" s="20">
        <v>30000000</v>
      </c>
      <c r="E15" s="73" t="s">
        <v>103</v>
      </c>
      <c r="F15" s="73" t="s">
        <v>104</v>
      </c>
      <c r="G15" s="87"/>
      <c r="H15" s="29"/>
      <c r="I15" s="20"/>
      <c r="J15" s="144"/>
      <c r="K15" s="20">
        <f>D15*L15/100</f>
        <v>30000000</v>
      </c>
      <c r="L15" s="29">
        <v>100</v>
      </c>
      <c r="M15" s="29">
        <v>100</v>
      </c>
      <c r="N15" s="20"/>
      <c r="P15" s="40">
        <f>(K14+K15+K16+K17+K18+K19)/(C14+D15+C16+D17+C18+D19)*100</f>
        <v>76.45018450184502</v>
      </c>
    </row>
    <row r="16" spans="1:14" s="40" customFormat="1" ht="13.5">
      <c r="A16" s="74" t="s">
        <v>12</v>
      </c>
      <c r="B16" s="75" t="s">
        <v>76</v>
      </c>
      <c r="C16" s="20">
        <v>212500000</v>
      </c>
      <c r="E16" s="96"/>
      <c r="F16" s="88"/>
      <c r="G16" s="71"/>
      <c r="H16" s="29"/>
      <c r="I16" s="20">
        <f>C16*J16/100</f>
        <v>212500000</v>
      </c>
      <c r="J16" s="29">
        <v>100</v>
      </c>
      <c r="K16" s="20">
        <v>157800000</v>
      </c>
      <c r="L16" s="29">
        <v>100</v>
      </c>
      <c r="M16" s="29">
        <v>100</v>
      </c>
      <c r="N16" s="42"/>
    </row>
    <row r="17" spans="1:14" s="40" customFormat="1" ht="25.5">
      <c r="A17" s="37"/>
      <c r="B17" s="79"/>
      <c r="C17" s="30"/>
      <c r="D17" s="20">
        <v>70000000</v>
      </c>
      <c r="E17" s="73" t="s">
        <v>103</v>
      </c>
      <c r="F17" s="100"/>
      <c r="G17" s="80"/>
      <c r="H17" s="76"/>
      <c r="I17" s="30"/>
      <c r="J17" s="145"/>
      <c r="K17" s="20">
        <f>D17*L17/100</f>
        <v>70000000</v>
      </c>
      <c r="L17" s="29">
        <v>100</v>
      </c>
      <c r="M17" s="29">
        <v>100</v>
      </c>
      <c r="N17" s="77"/>
    </row>
    <row r="18" spans="1:14" s="78" customFormat="1" ht="13.5">
      <c r="A18" s="74" t="s">
        <v>13</v>
      </c>
      <c r="B18" s="75" t="s">
        <v>77</v>
      </c>
      <c r="C18" s="30">
        <v>200000000</v>
      </c>
      <c r="E18" s="110"/>
      <c r="F18" s="100"/>
      <c r="G18" s="80"/>
      <c r="H18" s="76"/>
      <c r="I18" s="20">
        <f>C18*J18/100</f>
        <v>200000000</v>
      </c>
      <c r="J18" s="29">
        <v>100</v>
      </c>
      <c r="K18" s="20">
        <v>95150000</v>
      </c>
      <c r="L18" s="29">
        <v>100</v>
      </c>
      <c r="M18" s="29">
        <v>100</v>
      </c>
      <c r="N18" s="77"/>
    </row>
    <row r="19" spans="1:14" s="78" customFormat="1" ht="25.5">
      <c r="A19" s="122"/>
      <c r="B19" s="123"/>
      <c r="C19" s="32"/>
      <c r="D19" s="30">
        <v>65000000</v>
      </c>
      <c r="E19" s="73" t="s">
        <v>103</v>
      </c>
      <c r="F19" s="124"/>
      <c r="G19" s="125"/>
      <c r="H19" s="126"/>
      <c r="I19" s="32"/>
      <c r="J19" s="128"/>
      <c r="K19" s="20">
        <f>D19*L19/100</f>
        <v>65000000</v>
      </c>
      <c r="L19" s="29">
        <v>100</v>
      </c>
      <c r="M19" s="29">
        <v>100</v>
      </c>
      <c r="N19" s="129"/>
    </row>
    <row r="20" spans="1:14" s="56" customFormat="1" ht="13.5">
      <c r="A20" s="54"/>
      <c r="B20" s="46" t="s">
        <v>45</v>
      </c>
      <c r="C20" s="23">
        <f>SUM(C9:C18)</f>
        <v>893500000</v>
      </c>
      <c r="D20" s="23">
        <f>SUM(D9:D19)</f>
        <v>505000000</v>
      </c>
      <c r="E20" s="111"/>
      <c r="F20" s="112"/>
      <c r="G20" s="92"/>
      <c r="H20" s="55"/>
      <c r="I20" s="23"/>
      <c r="J20" s="55"/>
      <c r="K20" s="23"/>
      <c r="L20" s="55"/>
      <c r="M20" s="158"/>
      <c r="N20" s="23"/>
    </row>
    <row r="21" spans="1:14" s="40" customFormat="1" ht="13.5">
      <c r="A21" s="37"/>
      <c r="B21" s="79"/>
      <c r="C21" s="31"/>
      <c r="D21" s="31"/>
      <c r="E21" s="108"/>
      <c r="F21" s="95"/>
      <c r="G21" s="91"/>
      <c r="H21" s="39"/>
      <c r="I21" s="31"/>
      <c r="J21" s="39"/>
      <c r="K21" s="31"/>
      <c r="L21" s="39"/>
      <c r="M21" s="39"/>
      <c r="N21" s="31"/>
    </row>
    <row r="22" spans="1:14" s="40" customFormat="1" ht="13.5">
      <c r="A22" s="41"/>
      <c r="B22" s="47" t="s">
        <v>87</v>
      </c>
      <c r="C22" s="20"/>
      <c r="D22" s="20"/>
      <c r="E22" s="96"/>
      <c r="F22" s="88"/>
      <c r="G22" s="71"/>
      <c r="H22" s="29"/>
      <c r="I22" s="20"/>
      <c r="J22" s="29"/>
      <c r="K22" s="20"/>
      <c r="L22" s="29"/>
      <c r="M22" s="29"/>
      <c r="N22" s="20"/>
    </row>
    <row r="23" spans="1:16" s="40" customFormat="1" ht="27">
      <c r="A23" s="41" t="s">
        <v>8</v>
      </c>
      <c r="B23" s="15" t="s">
        <v>14</v>
      </c>
      <c r="C23" s="20">
        <v>200000000</v>
      </c>
      <c r="D23" s="20">
        <f>50000000+10000000</f>
        <v>60000000</v>
      </c>
      <c r="E23" s="96" t="s">
        <v>93</v>
      </c>
      <c r="F23" s="88" t="s">
        <v>94</v>
      </c>
      <c r="G23" s="101" t="s">
        <v>99</v>
      </c>
      <c r="H23" s="139">
        <v>247967000</v>
      </c>
      <c r="I23" s="20">
        <f>C23*J23/100</f>
        <v>200000000</v>
      </c>
      <c r="J23" s="29">
        <v>100</v>
      </c>
      <c r="K23" s="20">
        <f>H23*L23/100</f>
        <v>247967000</v>
      </c>
      <c r="L23" s="29">
        <v>100</v>
      </c>
      <c r="M23" s="29">
        <v>100</v>
      </c>
      <c r="N23" s="73"/>
      <c r="P23" s="40">
        <f>(K23+K24+K25+K26)/(C23+D23+C24+D24+C25+D25+C26+D26)*100</f>
        <v>96.9505088168348</v>
      </c>
    </row>
    <row r="24" spans="1:14" s="40" customFormat="1" ht="27">
      <c r="A24" s="41" t="s">
        <v>9</v>
      </c>
      <c r="B24" s="15" t="s">
        <v>15</v>
      </c>
      <c r="C24" s="20">
        <v>298600000</v>
      </c>
      <c r="D24" s="20">
        <f>77636000+11944000</f>
        <v>89580000</v>
      </c>
      <c r="E24" s="96" t="s">
        <v>93</v>
      </c>
      <c r="F24" s="88" t="s">
        <v>95</v>
      </c>
      <c r="G24" s="101" t="s">
        <v>100</v>
      </c>
      <c r="H24" s="139">
        <v>373050000</v>
      </c>
      <c r="I24" s="20">
        <f>C24*J24/100</f>
        <v>298600000</v>
      </c>
      <c r="J24" s="29">
        <v>100</v>
      </c>
      <c r="K24" s="20">
        <f>H24*L24/100</f>
        <v>373050000</v>
      </c>
      <c r="L24" s="29">
        <v>100</v>
      </c>
      <c r="M24" s="29">
        <v>100</v>
      </c>
      <c r="N24" s="73"/>
    </row>
    <row r="25" spans="1:14" s="40" customFormat="1" ht="40.5">
      <c r="A25" s="41" t="s">
        <v>10</v>
      </c>
      <c r="B25" s="15" t="s">
        <v>16</v>
      </c>
      <c r="C25" s="20">
        <v>250000000</v>
      </c>
      <c r="D25" s="20">
        <f>75000000+10000000</f>
        <v>85000000</v>
      </c>
      <c r="E25" s="96" t="s">
        <v>93</v>
      </c>
      <c r="F25" s="88" t="s">
        <v>96</v>
      </c>
      <c r="G25" s="101" t="s">
        <v>101</v>
      </c>
      <c r="H25" s="139">
        <v>322660000</v>
      </c>
      <c r="I25" s="20">
        <f>C25*J25/100</f>
        <v>250000000</v>
      </c>
      <c r="J25" s="29">
        <v>100</v>
      </c>
      <c r="K25" s="20">
        <f>H25*L25/100</f>
        <v>322660000</v>
      </c>
      <c r="L25" s="29">
        <v>100</v>
      </c>
      <c r="M25" s="29">
        <v>100</v>
      </c>
      <c r="N25" s="73"/>
    </row>
    <row r="26" spans="1:14" s="78" customFormat="1" ht="27">
      <c r="A26" s="74" t="s">
        <v>11</v>
      </c>
      <c r="B26" s="75" t="s">
        <v>17</v>
      </c>
      <c r="C26" s="30">
        <v>1000000000</v>
      </c>
      <c r="D26" s="30">
        <f>250000000+25000000</f>
        <v>275000000</v>
      </c>
      <c r="E26" s="96" t="s">
        <v>93</v>
      </c>
      <c r="F26" s="100" t="s">
        <v>97</v>
      </c>
      <c r="G26" s="102" t="s">
        <v>102</v>
      </c>
      <c r="H26" s="80">
        <v>1245640000</v>
      </c>
      <c r="I26" s="131">
        <f>C26*J26/100</f>
        <v>1000000000</v>
      </c>
      <c r="J26" s="29">
        <v>100</v>
      </c>
      <c r="K26" s="131">
        <f>H26*L26/100</f>
        <v>1245640000</v>
      </c>
      <c r="L26" s="29">
        <v>100</v>
      </c>
      <c r="M26" s="76">
        <v>100</v>
      </c>
      <c r="N26" s="73"/>
    </row>
    <row r="27" spans="1:14" s="56" customFormat="1" ht="13.5">
      <c r="A27" s="54"/>
      <c r="B27" s="46" t="s">
        <v>45</v>
      </c>
      <c r="C27" s="23">
        <f>SUM(C23:C26)</f>
        <v>1748600000</v>
      </c>
      <c r="D27" s="23">
        <f>SUM(D23:D26)</f>
        <v>509580000</v>
      </c>
      <c r="E27" s="111"/>
      <c r="F27" s="112"/>
      <c r="G27" s="92"/>
      <c r="H27" s="55"/>
      <c r="I27" s="23"/>
      <c r="J27" s="55"/>
      <c r="K27" s="23"/>
      <c r="L27" s="55"/>
      <c r="M27" s="55"/>
      <c r="N27" s="23"/>
    </row>
    <row r="28" spans="1:14" s="40" customFormat="1" ht="13.5">
      <c r="A28" s="41"/>
      <c r="B28" s="47" t="s">
        <v>86</v>
      </c>
      <c r="C28" s="20"/>
      <c r="D28" s="20"/>
      <c r="E28" s="96"/>
      <c r="F28" s="88"/>
      <c r="G28" s="71"/>
      <c r="H28" s="29"/>
      <c r="I28" s="20"/>
      <c r="J28" s="29"/>
      <c r="K28" s="20"/>
      <c r="L28" s="29"/>
      <c r="M28" s="29"/>
      <c r="N28" s="20"/>
    </row>
    <row r="29" spans="1:14" s="40" customFormat="1" ht="13.5">
      <c r="A29" s="48">
        <v>1</v>
      </c>
      <c r="B29" s="15" t="s">
        <v>18</v>
      </c>
      <c r="C29" s="20">
        <v>1902000000</v>
      </c>
      <c r="D29" s="20">
        <v>285300000</v>
      </c>
      <c r="E29" s="96"/>
      <c r="F29" s="88"/>
      <c r="G29" s="71"/>
      <c r="H29" s="29"/>
      <c r="I29" s="131">
        <f aca="true" t="shared" si="0" ref="I29:I50">C29*J29/100</f>
        <v>1902000000</v>
      </c>
      <c r="J29" s="29">
        <v>100</v>
      </c>
      <c r="K29" s="131">
        <f aca="true" t="shared" si="1" ref="K29:K50">L29/100*(C29+D29)</f>
        <v>2187300000</v>
      </c>
      <c r="L29" s="29">
        <v>100</v>
      </c>
      <c r="M29" s="29">
        <v>100</v>
      </c>
      <c r="N29" s="146"/>
    </row>
    <row r="30" spans="1:14" s="40" customFormat="1" ht="13.5">
      <c r="A30" s="48">
        <f>A29+1</f>
        <v>2</v>
      </c>
      <c r="B30" s="15" t="s">
        <v>19</v>
      </c>
      <c r="C30" s="20">
        <v>51125000</v>
      </c>
      <c r="D30" s="20">
        <v>9713000</v>
      </c>
      <c r="E30" s="96"/>
      <c r="F30" s="88"/>
      <c r="G30" s="71"/>
      <c r="H30" s="29"/>
      <c r="I30" s="20">
        <f t="shared" si="0"/>
        <v>51125000</v>
      </c>
      <c r="J30" s="29">
        <v>100</v>
      </c>
      <c r="K30" s="20">
        <f t="shared" si="1"/>
        <v>60838000</v>
      </c>
      <c r="L30" s="29">
        <v>100</v>
      </c>
      <c r="M30" s="29">
        <v>100</v>
      </c>
      <c r="N30" s="147"/>
    </row>
    <row r="31" spans="1:14" s="40" customFormat="1" ht="13.5">
      <c r="A31" s="48">
        <f aca="true" t="shared" si="2" ref="A31:A50">A30+1</f>
        <v>3</v>
      </c>
      <c r="B31" s="15" t="s">
        <v>20</v>
      </c>
      <c r="C31" s="20">
        <v>102281250</v>
      </c>
      <c r="D31" s="20">
        <v>19433500</v>
      </c>
      <c r="E31" s="96"/>
      <c r="F31" s="88"/>
      <c r="G31" s="71"/>
      <c r="H31" s="29"/>
      <c r="I31" s="20">
        <f t="shared" si="0"/>
        <v>102281250</v>
      </c>
      <c r="J31" s="29">
        <v>100</v>
      </c>
      <c r="K31" s="20">
        <f t="shared" si="1"/>
        <v>121714750</v>
      </c>
      <c r="L31" s="29">
        <v>100</v>
      </c>
      <c r="M31" s="29">
        <v>100</v>
      </c>
      <c r="N31" s="147"/>
    </row>
    <row r="32" spans="1:14" s="40" customFormat="1" ht="13.5">
      <c r="A32" s="48">
        <f t="shared" si="2"/>
        <v>4</v>
      </c>
      <c r="B32" s="15" t="s">
        <v>21</v>
      </c>
      <c r="C32" s="20">
        <v>144375000</v>
      </c>
      <c r="D32" s="20">
        <v>27431000</v>
      </c>
      <c r="E32" s="96"/>
      <c r="F32" s="88"/>
      <c r="G32" s="71"/>
      <c r="H32" s="29"/>
      <c r="I32" s="20">
        <f t="shared" si="0"/>
        <v>144375000</v>
      </c>
      <c r="J32" s="29">
        <v>100</v>
      </c>
      <c r="K32" s="20">
        <f t="shared" si="1"/>
        <v>171806000</v>
      </c>
      <c r="L32" s="29">
        <v>100</v>
      </c>
      <c r="M32" s="29">
        <v>100</v>
      </c>
      <c r="N32" s="148"/>
    </row>
    <row r="33" spans="1:14" s="52" customFormat="1" ht="13.5">
      <c r="A33" s="49">
        <f>A32+1</f>
        <v>5</v>
      </c>
      <c r="B33" s="50" t="s">
        <v>22</v>
      </c>
      <c r="C33" s="22">
        <v>3710000000</v>
      </c>
      <c r="D33" s="22">
        <v>556500000</v>
      </c>
      <c r="E33" s="113" t="s">
        <v>106</v>
      </c>
      <c r="F33" s="113" t="s">
        <v>107</v>
      </c>
      <c r="G33" s="93" t="s">
        <v>108</v>
      </c>
      <c r="H33" s="51"/>
      <c r="I33" s="131">
        <f t="shared" si="0"/>
        <v>3710000000</v>
      </c>
      <c r="J33" s="29">
        <v>100</v>
      </c>
      <c r="K33" s="131">
        <f t="shared" si="1"/>
        <v>4266500000</v>
      </c>
      <c r="L33" s="29">
        <v>100</v>
      </c>
      <c r="M33" s="29">
        <v>100</v>
      </c>
      <c r="N33" s="20"/>
    </row>
    <row r="34" spans="1:14" s="40" customFormat="1" ht="13.5">
      <c r="A34" s="48">
        <f t="shared" si="2"/>
        <v>6</v>
      </c>
      <c r="B34" s="16" t="s">
        <v>23</v>
      </c>
      <c r="C34" s="20">
        <v>640000000</v>
      </c>
      <c r="D34" s="20">
        <v>96000000</v>
      </c>
      <c r="E34" s="96"/>
      <c r="F34" s="88"/>
      <c r="G34" s="71"/>
      <c r="H34" s="29"/>
      <c r="I34" s="20">
        <f t="shared" si="0"/>
        <v>640000000</v>
      </c>
      <c r="J34" s="29">
        <v>100</v>
      </c>
      <c r="K34" s="20">
        <f t="shared" si="1"/>
        <v>736000000</v>
      </c>
      <c r="L34" s="29">
        <v>100</v>
      </c>
      <c r="M34" s="29">
        <v>100</v>
      </c>
      <c r="N34" s="131"/>
    </row>
    <row r="35" spans="1:14" s="40" customFormat="1" ht="13.5">
      <c r="A35" s="48">
        <f t="shared" si="2"/>
        <v>7</v>
      </c>
      <c r="B35" s="15" t="s">
        <v>24</v>
      </c>
      <c r="C35" s="20">
        <v>280000000</v>
      </c>
      <c r="D35" s="20">
        <v>42000000</v>
      </c>
      <c r="E35" s="96"/>
      <c r="F35" s="88"/>
      <c r="G35" s="71"/>
      <c r="H35" s="29"/>
      <c r="I35" s="20">
        <f t="shared" si="0"/>
        <v>280000000</v>
      </c>
      <c r="J35" s="29">
        <v>100</v>
      </c>
      <c r="K35" s="20">
        <f t="shared" si="1"/>
        <v>322000000</v>
      </c>
      <c r="L35" s="29">
        <v>100</v>
      </c>
      <c r="M35" s="29">
        <v>100</v>
      </c>
      <c r="N35" s="131"/>
    </row>
    <row r="36" spans="1:14" s="52" customFormat="1" ht="13.5">
      <c r="A36" s="49">
        <f t="shared" si="2"/>
        <v>8</v>
      </c>
      <c r="B36" s="50" t="s">
        <v>25</v>
      </c>
      <c r="C36" s="22">
        <v>300000000</v>
      </c>
      <c r="D36" s="22">
        <v>50000000</v>
      </c>
      <c r="E36" s="113" t="s">
        <v>106</v>
      </c>
      <c r="F36" s="113" t="s">
        <v>107</v>
      </c>
      <c r="G36" s="93" t="s">
        <v>109</v>
      </c>
      <c r="H36" s="51"/>
      <c r="I36" s="20">
        <f t="shared" si="0"/>
        <v>300000000</v>
      </c>
      <c r="J36" s="29">
        <v>100</v>
      </c>
      <c r="K36" s="20">
        <f t="shared" si="1"/>
        <v>350000000</v>
      </c>
      <c r="L36" s="29">
        <v>100</v>
      </c>
      <c r="M36" s="29">
        <v>100</v>
      </c>
      <c r="N36" s="20"/>
    </row>
    <row r="37" spans="1:14" s="40" customFormat="1" ht="13.5">
      <c r="A37" s="48">
        <f t="shared" si="2"/>
        <v>9</v>
      </c>
      <c r="B37" s="15" t="s">
        <v>26</v>
      </c>
      <c r="C37" s="20">
        <v>180000000</v>
      </c>
      <c r="D37" s="20">
        <v>36000000</v>
      </c>
      <c r="E37" s="96"/>
      <c r="F37" s="88"/>
      <c r="G37" s="71"/>
      <c r="H37" s="29"/>
      <c r="I37" s="20">
        <f t="shared" si="0"/>
        <v>180000000</v>
      </c>
      <c r="J37" s="29">
        <v>100</v>
      </c>
      <c r="K37" s="20">
        <f t="shared" si="1"/>
        <v>216000000</v>
      </c>
      <c r="L37" s="29">
        <v>100</v>
      </c>
      <c r="M37" s="29">
        <v>100</v>
      </c>
      <c r="N37" s="146"/>
    </row>
    <row r="38" spans="1:14" s="40" customFormat="1" ht="13.5">
      <c r="A38" s="48">
        <f t="shared" si="2"/>
        <v>10</v>
      </c>
      <c r="B38" s="15" t="s">
        <v>27</v>
      </c>
      <c r="C38" s="20">
        <v>120000000</v>
      </c>
      <c r="D38" s="20">
        <v>24000000</v>
      </c>
      <c r="E38" s="96"/>
      <c r="F38" s="88"/>
      <c r="G38" s="71"/>
      <c r="H38" s="29"/>
      <c r="I38" s="20">
        <f t="shared" si="0"/>
        <v>120000000</v>
      </c>
      <c r="J38" s="29">
        <v>100</v>
      </c>
      <c r="K38" s="20">
        <f t="shared" si="1"/>
        <v>144000000</v>
      </c>
      <c r="L38" s="29">
        <v>100</v>
      </c>
      <c r="M38" s="29">
        <v>100</v>
      </c>
      <c r="N38" s="147"/>
    </row>
    <row r="39" spans="1:14" s="40" customFormat="1" ht="13.5">
      <c r="A39" s="48">
        <f t="shared" si="2"/>
        <v>11</v>
      </c>
      <c r="B39" s="15" t="s">
        <v>28</v>
      </c>
      <c r="C39" s="20">
        <v>225000000</v>
      </c>
      <c r="D39" s="20">
        <v>45000000</v>
      </c>
      <c r="E39" s="96"/>
      <c r="F39" s="88"/>
      <c r="G39" s="71"/>
      <c r="H39" s="29"/>
      <c r="I39" s="20">
        <f t="shared" si="0"/>
        <v>225000000</v>
      </c>
      <c r="J39" s="29">
        <v>100</v>
      </c>
      <c r="K39" s="20">
        <f t="shared" si="1"/>
        <v>270000000</v>
      </c>
      <c r="L39" s="29">
        <v>100</v>
      </c>
      <c r="M39" s="29">
        <v>100</v>
      </c>
      <c r="N39" s="147"/>
    </row>
    <row r="40" spans="1:14" s="40" customFormat="1" ht="13.5">
      <c r="A40" s="48">
        <f t="shared" si="2"/>
        <v>12</v>
      </c>
      <c r="B40" s="15" t="s">
        <v>29</v>
      </c>
      <c r="C40" s="20">
        <v>120000000</v>
      </c>
      <c r="D40" s="20">
        <v>24000000</v>
      </c>
      <c r="E40" s="96"/>
      <c r="F40" s="88"/>
      <c r="G40" s="71"/>
      <c r="H40" s="29"/>
      <c r="I40" s="20">
        <f t="shared" si="0"/>
        <v>120000000</v>
      </c>
      <c r="J40" s="29">
        <v>100</v>
      </c>
      <c r="K40" s="20">
        <f t="shared" si="1"/>
        <v>144000000</v>
      </c>
      <c r="L40" s="29">
        <v>100</v>
      </c>
      <c r="M40" s="29">
        <v>100</v>
      </c>
      <c r="N40" s="147"/>
    </row>
    <row r="41" spans="1:14" s="40" customFormat="1" ht="13.5">
      <c r="A41" s="48">
        <f t="shared" si="2"/>
        <v>13</v>
      </c>
      <c r="B41" s="15" t="s">
        <v>30</v>
      </c>
      <c r="C41" s="20">
        <v>150000000</v>
      </c>
      <c r="D41" s="20">
        <v>30000000</v>
      </c>
      <c r="E41" s="96"/>
      <c r="F41" s="88"/>
      <c r="G41" s="71"/>
      <c r="H41" s="29"/>
      <c r="I41" s="20">
        <f t="shared" si="0"/>
        <v>150000000</v>
      </c>
      <c r="J41" s="29">
        <v>100</v>
      </c>
      <c r="K41" s="20">
        <f t="shared" si="1"/>
        <v>180000000</v>
      </c>
      <c r="L41" s="29">
        <v>100</v>
      </c>
      <c r="M41" s="29">
        <v>100</v>
      </c>
      <c r="N41" s="148"/>
    </row>
    <row r="42" spans="1:14" s="84" customFormat="1" ht="13.5">
      <c r="A42" s="81">
        <f>A41+1</f>
        <v>14</v>
      </c>
      <c r="B42" s="127" t="s">
        <v>31</v>
      </c>
      <c r="C42" s="82">
        <v>2792400000</v>
      </c>
      <c r="D42" s="82">
        <v>418860000</v>
      </c>
      <c r="E42" s="114"/>
      <c r="F42" s="115"/>
      <c r="G42" s="94"/>
      <c r="H42" s="83"/>
      <c r="I42" s="131">
        <f t="shared" si="0"/>
        <v>2792400000</v>
      </c>
      <c r="J42" s="29">
        <v>100</v>
      </c>
      <c r="K42" s="131">
        <f t="shared" si="1"/>
        <v>3211260000</v>
      </c>
      <c r="L42" s="29">
        <v>100</v>
      </c>
      <c r="M42" s="29">
        <v>100</v>
      </c>
      <c r="N42" s="131"/>
    </row>
    <row r="43" spans="1:14" s="52" customFormat="1" ht="13.5">
      <c r="A43" s="49">
        <f t="shared" si="2"/>
        <v>15</v>
      </c>
      <c r="B43" s="50" t="s">
        <v>32</v>
      </c>
      <c r="C43" s="22">
        <v>90000000</v>
      </c>
      <c r="D43" s="22">
        <v>13500000</v>
      </c>
      <c r="E43" s="113" t="s">
        <v>106</v>
      </c>
      <c r="F43" s="113" t="s">
        <v>107</v>
      </c>
      <c r="G43" s="93" t="s">
        <v>109</v>
      </c>
      <c r="H43" s="51"/>
      <c r="I43" s="20">
        <f t="shared" si="0"/>
        <v>90000000</v>
      </c>
      <c r="J43" s="29">
        <v>100</v>
      </c>
      <c r="K43" s="20">
        <f t="shared" si="1"/>
        <v>103500000</v>
      </c>
      <c r="L43" s="29">
        <v>100</v>
      </c>
      <c r="M43" s="29">
        <v>100</v>
      </c>
      <c r="N43" s="20"/>
    </row>
    <row r="44" spans="1:14" s="52" customFormat="1" ht="13.5">
      <c r="A44" s="49">
        <f t="shared" si="2"/>
        <v>16</v>
      </c>
      <c r="B44" s="50" t="s">
        <v>33</v>
      </c>
      <c r="C44" s="22">
        <v>420000000</v>
      </c>
      <c r="D44" s="22">
        <v>70000000</v>
      </c>
      <c r="E44" s="113" t="s">
        <v>106</v>
      </c>
      <c r="F44" s="113" t="s">
        <v>107</v>
      </c>
      <c r="G44" s="93" t="s">
        <v>108</v>
      </c>
      <c r="H44" s="51"/>
      <c r="I44" s="20">
        <f t="shared" si="0"/>
        <v>420000000</v>
      </c>
      <c r="J44" s="29">
        <v>100</v>
      </c>
      <c r="K44" s="20">
        <f t="shared" si="1"/>
        <v>490000000</v>
      </c>
      <c r="L44" s="29">
        <v>100</v>
      </c>
      <c r="M44" s="29">
        <v>100</v>
      </c>
      <c r="N44" s="20"/>
    </row>
    <row r="45" spans="1:14" s="40" customFormat="1" ht="13.5">
      <c r="A45" s="48">
        <f t="shared" si="2"/>
        <v>17</v>
      </c>
      <c r="B45" s="15" t="s">
        <v>34</v>
      </c>
      <c r="C45" s="20">
        <v>20000000</v>
      </c>
      <c r="D45" s="20">
        <v>4000000</v>
      </c>
      <c r="E45" s="96"/>
      <c r="F45" s="88"/>
      <c r="G45" s="71"/>
      <c r="H45" s="29"/>
      <c r="I45" s="20">
        <f t="shared" si="0"/>
        <v>20000000</v>
      </c>
      <c r="J45" s="29">
        <v>100</v>
      </c>
      <c r="K45" s="20">
        <f t="shared" si="1"/>
        <v>24000000</v>
      </c>
      <c r="L45" s="29">
        <v>100</v>
      </c>
      <c r="M45" s="29">
        <v>100</v>
      </c>
      <c r="N45" s="146"/>
    </row>
    <row r="46" spans="1:14" s="40" customFormat="1" ht="13.5">
      <c r="A46" s="48">
        <f t="shared" si="2"/>
        <v>18</v>
      </c>
      <c r="B46" s="15" t="s">
        <v>35</v>
      </c>
      <c r="C46" s="20">
        <v>60000000</v>
      </c>
      <c r="D46" s="20">
        <v>12000000</v>
      </c>
      <c r="E46" s="96"/>
      <c r="F46" s="88"/>
      <c r="G46" s="71"/>
      <c r="H46" s="29"/>
      <c r="I46" s="20">
        <f t="shared" si="0"/>
        <v>60000000</v>
      </c>
      <c r="J46" s="29">
        <v>100</v>
      </c>
      <c r="K46" s="20">
        <f t="shared" si="1"/>
        <v>72000000</v>
      </c>
      <c r="L46" s="29">
        <v>100</v>
      </c>
      <c r="M46" s="29">
        <v>100</v>
      </c>
      <c r="N46" s="147"/>
    </row>
    <row r="47" spans="1:14" s="40" customFormat="1" ht="13.5">
      <c r="A47" s="48">
        <f t="shared" si="2"/>
        <v>19</v>
      </c>
      <c r="B47" s="15" t="s">
        <v>36</v>
      </c>
      <c r="C47" s="20">
        <v>75000000</v>
      </c>
      <c r="D47" s="20">
        <v>15000000</v>
      </c>
      <c r="E47" s="96"/>
      <c r="F47" s="88"/>
      <c r="G47" s="71"/>
      <c r="H47" s="29"/>
      <c r="I47" s="20">
        <f t="shared" si="0"/>
        <v>75000000</v>
      </c>
      <c r="J47" s="29">
        <v>100</v>
      </c>
      <c r="K47" s="20">
        <f t="shared" si="1"/>
        <v>90000000</v>
      </c>
      <c r="L47" s="29">
        <v>100</v>
      </c>
      <c r="M47" s="29">
        <v>100</v>
      </c>
      <c r="N47" s="147"/>
    </row>
    <row r="48" spans="1:14" s="40" customFormat="1" ht="13.5">
      <c r="A48" s="48">
        <f t="shared" si="2"/>
        <v>20</v>
      </c>
      <c r="B48" s="15" t="s">
        <v>37</v>
      </c>
      <c r="C48" s="20">
        <v>150000000</v>
      </c>
      <c r="D48" s="20">
        <v>22500000</v>
      </c>
      <c r="E48" s="96"/>
      <c r="F48" s="88"/>
      <c r="G48" s="71"/>
      <c r="H48" s="29"/>
      <c r="I48" s="20">
        <f t="shared" si="0"/>
        <v>150000000</v>
      </c>
      <c r="J48" s="29">
        <v>100</v>
      </c>
      <c r="K48" s="20">
        <f t="shared" si="1"/>
        <v>172500000</v>
      </c>
      <c r="L48" s="29">
        <v>100</v>
      </c>
      <c r="M48" s="29">
        <v>100</v>
      </c>
      <c r="N48" s="147"/>
    </row>
    <row r="49" spans="1:14" s="40" customFormat="1" ht="25.5">
      <c r="A49" s="48">
        <f t="shared" si="2"/>
        <v>21</v>
      </c>
      <c r="B49" s="138" t="s">
        <v>38</v>
      </c>
      <c r="C49" s="20">
        <v>114000000</v>
      </c>
      <c r="D49" s="20">
        <v>17100000</v>
      </c>
      <c r="E49" s="96"/>
      <c r="F49" s="88"/>
      <c r="G49" s="71"/>
      <c r="H49" s="29"/>
      <c r="I49" s="20">
        <f t="shared" si="0"/>
        <v>114000000</v>
      </c>
      <c r="J49" s="29">
        <v>100</v>
      </c>
      <c r="K49" s="20">
        <f t="shared" si="1"/>
        <v>131100000</v>
      </c>
      <c r="L49" s="29">
        <v>100</v>
      </c>
      <c r="M49" s="29">
        <v>100</v>
      </c>
      <c r="N49" s="147"/>
    </row>
    <row r="50" spans="1:14" s="40" customFormat="1" ht="13.5">
      <c r="A50" s="48">
        <f t="shared" si="2"/>
        <v>22</v>
      </c>
      <c r="B50" s="16" t="s">
        <v>39</v>
      </c>
      <c r="C50" s="20">
        <v>500000000</v>
      </c>
      <c r="D50" s="20">
        <v>101100000</v>
      </c>
      <c r="E50" s="96"/>
      <c r="F50" s="88"/>
      <c r="G50" s="71"/>
      <c r="H50" s="29"/>
      <c r="I50" s="20">
        <f t="shared" si="0"/>
        <v>500000000</v>
      </c>
      <c r="J50" s="29">
        <v>100</v>
      </c>
      <c r="K50" s="20">
        <f t="shared" si="1"/>
        <v>601100000</v>
      </c>
      <c r="L50" s="29">
        <v>100</v>
      </c>
      <c r="M50" s="29">
        <v>100</v>
      </c>
      <c r="N50" s="147"/>
    </row>
    <row r="51" spans="1:14" s="40" customFormat="1" ht="12" customHeight="1">
      <c r="A51" s="48"/>
      <c r="B51" s="17" t="s">
        <v>40</v>
      </c>
      <c r="C51" s="20"/>
      <c r="D51" s="20"/>
      <c r="E51" s="96"/>
      <c r="F51" s="88"/>
      <c r="G51" s="71"/>
      <c r="H51" s="29"/>
      <c r="I51" s="20"/>
      <c r="J51" s="29"/>
      <c r="K51" s="20"/>
      <c r="L51" s="29"/>
      <c r="M51" s="29"/>
      <c r="N51" s="147"/>
    </row>
    <row r="52" spans="1:14" s="40" customFormat="1" ht="11.25" customHeight="1">
      <c r="A52" s="48"/>
      <c r="B52" s="17" t="s">
        <v>41</v>
      </c>
      <c r="C52" s="20"/>
      <c r="D52" s="20"/>
      <c r="E52" s="96"/>
      <c r="F52" s="88"/>
      <c r="G52" s="71"/>
      <c r="H52" s="29"/>
      <c r="I52" s="20"/>
      <c r="J52" s="29"/>
      <c r="K52" s="20"/>
      <c r="L52" s="29"/>
      <c r="M52" s="29"/>
      <c r="N52" s="147"/>
    </row>
    <row r="53" spans="1:14" s="40" customFormat="1" ht="10.5" customHeight="1">
      <c r="A53" s="48"/>
      <c r="B53" s="17" t="s">
        <v>42</v>
      </c>
      <c r="C53" s="20"/>
      <c r="D53" s="20"/>
      <c r="E53" s="96"/>
      <c r="F53" s="88"/>
      <c r="G53" s="71"/>
      <c r="H53" s="29"/>
      <c r="I53" s="20"/>
      <c r="J53" s="29"/>
      <c r="K53" s="20"/>
      <c r="L53" s="29"/>
      <c r="M53" s="29"/>
      <c r="N53" s="147"/>
    </row>
    <row r="54" spans="1:14" s="40" customFormat="1" ht="13.5">
      <c r="A54" s="48">
        <f>A50+1</f>
        <v>23</v>
      </c>
      <c r="B54" s="15" t="s">
        <v>43</v>
      </c>
      <c r="C54" s="20">
        <v>60000000</v>
      </c>
      <c r="D54" s="20">
        <v>9000000</v>
      </c>
      <c r="E54" s="96"/>
      <c r="F54" s="88"/>
      <c r="G54" s="71"/>
      <c r="H54" s="29"/>
      <c r="I54" s="20">
        <f>C54*J54/100</f>
        <v>60000000</v>
      </c>
      <c r="J54" s="29">
        <v>100</v>
      </c>
      <c r="K54" s="20">
        <f>L54/100*(C54+D54)</f>
        <v>69000000</v>
      </c>
      <c r="L54" s="29">
        <v>100</v>
      </c>
      <c r="M54" s="29">
        <v>100</v>
      </c>
      <c r="N54" s="147"/>
    </row>
    <row r="55" spans="1:14" s="40" customFormat="1" ht="13.5">
      <c r="A55" s="48">
        <f>A54+1</f>
        <v>24</v>
      </c>
      <c r="B55" s="16" t="s">
        <v>44</v>
      </c>
      <c r="C55" s="20">
        <v>50000000</v>
      </c>
      <c r="D55" s="20">
        <v>10000000</v>
      </c>
      <c r="E55" s="96"/>
      <c r="F55" s="88"/>
      <c r="G55" s="71"/>
      <c r="H55" s="29"/>
      <c r="I55" s="20">
        <f>C55*J55/100</f>
        <v>50000000</v>
      </c>
      <c r="J55" s="29">
        <v>100</v>
      </c>
      <c r="K55" s="20">
        <f>L55/100*(C55+D55)</f>
        <v>60000000</v>
      </c>
      <c r="L55" s="29">
        <v>100</v>
      </c>
      <c r="M55" s="29">
        <v>100</v>
      </c>
      <c r="N55" s="148"/>
    </row>
    <row r="56" spans="1:14" s="40" customFormat="1" ht="13.5">
      <c r="A56" s="143">
        <v>25</v>
      </c>
      <c r="B56" s="142" t="s">
        <v>112</v>
      </c>
      <c r="C56" s="30">
        <v>240000000</v>
      </c>
      <c r="D56" s="30">
        <f>SUM(C29:C55)</f>
        <v>12256181250</v>
      </c>
      <c r="E56" s="110"/>
      <c r="F56" s="100"/>
      <c r="G56" s="80"/>
      <c r="H56" s="76"/>
      <c r="I56" s="20">
        <f>C56*J56/100</f>
        <v>240000000</v>
      </c>
      <c r="J56" s="29">
        <v>100</v>
      </c>
      <c r="K56" s="20">
        <f>L56/100*(C56+D56)</f>
        <v>12496181250</v>
      </c>
      <c r="L56" s="29">
        <v>100</v>
      </c>
      <c r="M56" s="29">
        <v>100</v>
      </c>
      <c r="N56" s="131"/>
    </row>
    <row r="57" spans="1:14" s="40" customFormat="1" ht="27">
      <c r="A57" s="143">
        <v>26</v>
      </c>
      <c r="B57" s="142" t="s">
        <v>113</v>
      </c>
      <c r="C57" s="30">
        <v>1250000000</v>
      </c>
      <c r="D57" s="30"/>
      <c r="E57" s="110"/>
      <c r="F57" s="100"/>
      <c r="G57" s="80"/>
      <c r="H57" s="76"/>
      <c r="I57" s="131">
        <f>C57*J57/100</f>
        <v>1250000000</v>
      </c>
      <c r="J57" s="29">
        <v>100</v>
      </c>
      <c r="K57" s="131">
        <f>L57/100*(C57+D57)</f>
        <v>1250000000</v>
      </c>
      <c r="L57" s="29">
        <v>100</v>
      </c>
      <c r="M57" s="29">
        <v>100</v>
      </c>
      <c r="N57" s="131"/>
    </row>
    <row r="58" spans="1:14" s="45" customFormat="1" ht="6" customHeight="1">
      <c r="A58" s="53"/>
      <c r="B58" s="43"/>
      <c r="C58" s="21"/>
      <c r="D58" s="21"/>
      <c r="E58" s="116"/>
      <c r="F58" s="117"/>
      <c r="G58" s="97"/>
      <c r="H58" s="44"/>
      <c r="I58" s="20"/>
      <c r="J58" s="29"/>
      <c r="K58" s="20"/>
      <c r="L58" s="29"/>
      <c r="M58" s="29"/>
      <c r="N58" s="131"/>
    </row>
    <row r="59" spans="1:14" s="56" customFormat="1" ht="13.5">
      <c r="A59" s="54"/>
      <c r="B59" s="46" t="s">
        <v>45</v>
      </c>
      <c r="C59" s="132">
        <f>SUM(C29:C58)</f>
        <v>13746181250</v>
      </c>
      <c r="D59" s="132">
        <f>SUM(D29:D58)</f>
        <v>14194618750</v>
      </c>
      <c r="E59" s="111"/>
      <c r="F59" s="112"/>
      <c r="G59" s="92"/>
      <c r="H59" s="55"/>
      <c r="I59" s="23"/>
      <c r="J59" s="55"/>
      <c r="K59" s="23"/>
      <c r="L59" s="55"/>
      <c r="M59" s="55"/>
      <c r="N59" s="23"/>
    </row>
    <row r="60" spans="1:14" s="56" customFormat="1" ht="13.5">
      <c r="A60" s="54"/>
      <c r="B60" s="46" t="s">
        <v>46</v>
      </c>
      <c r="C60" s="132">
        <f>C20+C27+C59</f>
        <v>16388281250</v>
      </c>
      <c r="D60" s="132">
        <f>D20+D27+D59</f>
        <v>15209198750</v>
      </c>
      <c r="E60" s="111"/>
      <c r="F60" s="112"/>
      <c r="G60" s="92"/>
      <c r="H60" s="55"/>
      <c r="I60" s="23"/>
      <c r="J60" s="55"/>
      <c r="K60" s="23"/>
      <c r="L60" s="55"/>
      <c r="M60" s="55"/>
      <c r="N60" s="23"/>
    </row>
    <row r="61" spans="1:14" s="10" customFormat="1" ht="13.5">
      <c r="A61" s="7"/>
      <c r="B61" s="8"/>
      <c r="C61" s="24"/>
      <c r="D61" s="24"/>
      <c r="E61" s="118"/>
      <c r="F61" s="119"/>
      <c r="G61" s="98"/>
      <c r="H61" s="27"/>
      <c r="I61" s="9"/>
      <c r="J61" s="27"/>
      <c r="K61" s="9"/>
      <c r="L61" s="27"/>
      <c r="M61" s="27"/>
      <c r="N61" s="9"/>
    </row>
    <row r="62" spans="1:14" s="137" customFormat="1" ht="13.5">
      <c r="A62" s="135"/>
      <c r="B62" s="136"/>
      <c r="C62" s="25"/>
      <c r="D62" s="25"/>
      <c r="E62" s="120"/>
      <c r="F62" s="121"/>
      <c r="G62" s="99"/>
      <c r="H62" s="133"/>
      <c r="I62" s="6" t="s">
        <v>54</v>
      </c>
      <c r="J62" s="6"/>
      <c r="K62" s="6"/>
      <c r="L62" s="133"/>
      <c r="M62" s="133"/>
      <c r="N62" s="134"/>
    </row>
    <row r="63" spans="1:14" s="137" customFormat="1" ht="4.5" customHeight="1">
      <c r="A63" s="140"/>
      <c r="B63" s="141"/>
      <c r="C63" s="25"/>
      <c r="D63" s="25"/>
      <c r="E63" s="120"/>
      <c r="F63" s="121"/>
      <c r="G63" s="99"/>
      <c r="H63" s="133"/>
      <c r="I63" s="6"/>
      <c r="J63" s="6"/>
      <c r="K63" s="6"/>
      <c r="L63" s="133"/>
      <c r="M63" s="133"/>
      <c r="N63" s="134"/>
    </row>
    <row r="64" spans="1:14" s="137" customFormat="1" ht="13.5">
      <c r="A64" s="135"/>
      <c r="B64" s="136"/>
      <c r="C64" s="25"/>
      <c r="D64" s="25"/>
      <c r="E64" s="120"/>
      <c r="F64" s="121"/>
      <c r="G64" s="99"/>
      <c r="H64" s="159"/>
      <c r="I64" s="160" t="s">
        <v>110</v>
      </c>
      <c r="J64" s="160"/>
      <c r="K64" s="149"/>
      <c r="L64" s="133"/>
      <c r="M64" s="133"/>
      <c r="N64" s="134"/>
    </row>
    <row r="65" spans="1:14" s="137" customFormat="1" ht="13.5">
      <c r="A65" s="140"/>
      <c r="B65" s="141"/>
      <c r="C65" s="25"/>
      <c r="D65" s="25"/>
      <c r="E65" s="120"/>
      <c r="F65" s="121"/>
      <c r="G65" s="99"/>
      <c r="H65" s="159"/>
      <c r="I65" s="160" t="s">
        <v>111</v>
      </c>
      <c r="J65" s="160"/>
      <c r="K65" s="149"/>
      <c r="L65" s="133"/>
      <c r="M65" s="133"/>
      <c r="N65" s="134"/>
    </row>
    <row r="66" spans="1:14" s="137" customFormat="1" ht="4.5" customHeight="1">
      <c r="A66" s="140"/>
      <c r="B66" s="141"/>
      <c r="C66" s="25"/>
      <c r="D66" s="25"/>
      <c r="E66" s="120"/>
      <c r="F66" s="121"/>
      <c r="G66" s="99"/>
      <c r="H66" s="159"/>
      <c r="I66" s="160"/>
      <c r="J66" s="160"/>
      <c r="K66" s="149"/>
      <c r="L66" s="133"/>
      <c r="M66" s="133"/>
      <c r="N66" s="134"/>
    </row>
    <row r="67" spans="1:14" s="137" customFormat="1" ht="11.25" customHeight="1">
      <c r="A67" s="140"/>
      <c r="B67" s="141"/>
      <c r="C67" s="25"/>
      <c r="D67" s="25"/>
      <c r="E67" s="120"/>
      <c r="F67" s="121"/>
      <c r="G67" s="99"/>
      <c r="H67" s="159"/>
      <c r="I67" s="161"/>
      <c r="J67" s="160"/>
      <c r="K67" s="150"/>
      <c r="L67" s="133"/>
      <c r="M67" s="133"/>
      <c r="N67" s="134"/>
    </row>
    <row r="68" spans="1:14" s="137" customFormat="1" ht="7.5" customHeight="1">
      <c r="A68" s="140"/>
      <c r="B68" s="141"/>
      <c r="C68" s="25"/>
      <c r="D68" s="25"/>
      <c r="E68" s="120"/>
      <c r="F68" s="121"/>
      <c r="G68" s="99"/>
      <c r="H68" s="159"/>
      <c r="I68" s="161"/>
      <c r="J68" s="160"/>
      <c r="K68" s="150"/>
      <c r="L68" s="133"/>
      <c r="M68" s="133"/>
      <c r="N68" s="134"/>
    </row>
    <row r="69" spans="1:14" s="154" customFormat="1" ht="13.5">
      <c r="A69" s="140"/>
      <c r="B69" s="141"/>
      <c r="C69" s="25"/>
      <c r="D69" s="25"/>
      <c r="E69" s="120"/>
      <c r="F69" s="121"/>
      <c r="G69" s="99"/>
      <c r="H69" s="159"/>
      <c r="I69" s="162"/>
      <c r="J69" s="162"/>
      <c r="K69" s="151"/>
      <c r="L69" s="152"/>
      <c r="M69" s="152"/>
      <c r="N69" s="153"/>
    </row>
    <row r="70" spans="1:14" s="154" customFormat="1" ht="13.5">
      <c r="A70" s="155"/>
      <c r="B70" s="156"/>
      <c r="C70" s="25"/>
      <c r="D70" s="25"/>
      <c r="E70" s="120"/>
      <c r="F70" s="121"/>
      <c r="G70" s="99"/>
      <c r="H70" s="159"/>
      <c r="I70" s="162" t="s">
        <v>117</v>
      </c>
      <c r="J70" s="160"/>
      <c r="K70" s="157"/>
      <c r="L70" s="152"/>
      <c r="M70" s="152"/>
      <c r="N70" s="153"/>
    </row>
    <row r="71" spans="1:14" s="137" customFormat="1" ht="13.5">
      <c r="A71" s="155"/>
      <c r="B71" s="156"/>
      <c r="C71" s="25"/>
      <c r="D71" s="25"/>
      <c r="E71" s="120"/>
      <c r="F71" s="121"/>
      <c r="G71" s="99"/>
      <c r="H71" s="159"/>
      <c r="I71" s="160" t="s">
        <v>50</v>
      </c>
      <c r="J71" s="160"/>
      <c r="K71" s="149"/>
      <c r="L71" s="133"/>
      <c r="M71" s="133"/>
      <c r="N71" s="134"/>
    </row>
    <row r="72" spans="1:14" s="137" customFormat="1" ht="13.5">
      <c r="A72" s="140"/>
      <c r="B72" s="141"/>
      <c r="C72" s="25"/>
      <c r="D72" s="25"/>
      <c r="E72" s="120"/>
      <c r="F72" s="121"/>
      <c r="G72" s="99"/>
      <c r="H72" s="159"/>
      <c r="I72" s="159" t="s">
        <v>49</v>
      </c>
      <c r="J72" s="159"/>
      <c r="K72" s="134"/>
      <c r="L72" s="133"/>
      <c r="M72" s="133"/>
      <c r="N72" s="134"/>
    </row>
    <row r="73" spans="1:14" s="14" customFormat="1" ht="13.5">
      <c r="A73" s="11"/>
      <c r="B73" s="12"/>
      <c r="C73" s="25"/>
      <c r="D73" s="25"/>
      <c r="E73" s="120"/>
      <c r="F73" s="121"/>
      <c r="G73" s="99"/>
      <c r="H73" s="133"/>
      <c r="I73" s="134"/>
      <c r="J73" s="133"/>
      <c r="K73" s="134"/>
      <c r="L73" s="28"/>
      <c r="M73" s="28"/>
      <c r="N73" s="13"/>
    </row>
    <row r="74" spans="1:14" s="14" customFormat="1" ht="13.5">
      <c r="A74" s="11"/>
      <c r="B74" s="12"/>
      <c r="C74" s="25"/>
      <c r="D74" s="25"/>
      <c r="E74" s="120"/>
      <c r="F74" s="121"/>
      <c r="G74" s="99"/>
      <c r="H74" s="28"/>
      <c r="I74" s="13"/>
      <c r="J74" s="28"/>
      <c r="K74" s="13"/>
      <c r="L74" s="28"/>
      <c r="M74" s="28"/>
      <c r="N74" s="13"/>
    </row>
    <row r="75" spans="1:14" s="14" customFormat="1" ht="13.5">
      <c r="A75" s="11"/>
      <c r="B75" s="12"/>
      <c r="C75" s="25"/>
      <c r="D75" s="25"/>
      <c r="E75" s="120"/>
      <c r="F75" s="121"/>
      <c r="G75" s="99"/>
      <c r="H75" s="28"/>
      <c r="I75" s="13"/>
      <c r="J75" s="28"/>
      <c r="K75" s="13"/>
      <c r="L75" s="28"/>
      <c r="M75" s="28"/>
      <c r="N75" s="13"/>
    </row>
    <row r="76" spans="1:14" s="14" customFormat="1" ht="13.5">
      <c r="A76" s="11"/>
      <c r="B76" s="12"/>
      <c r="C76" s="25"/>
      <c r="D76" s="25"/>
      <c r="E76" s="120"/>
      <c r="F76" s="121"/>
      <c r="G76" s="99"/>
      <c r="H76" s="28"/>
      <c r="I76" s="13"/>
      <c r="J76" s="28"/>
      <c r="K76" s="13"/>
      <c r="L76" s="28"/>
      <c r="M76" s="28"/>
      <c r="N76" s="13"/>
    </row>
    <row r="77" spans="1:14" s="14" customFormat="1" ht="13.5">
      <c r="A77" s="11"/>
      <c r="B77" s="12"/>
      <c r="C77" s="25"/>
      <c r="D77" s="25"/>
      <c r="E77" s="120"/>
      <c r="F77" s="121"/>
      <c r="G77" s="99"/>
      <c r="H77" s="28"/>
      <c r="I77" s="13"/>
      <c r="J77" s="28"/>
      <c r="K77" s="13"/>
      <c r="L77" s="28"/>
      <c r="M77" s="28"/>
      <c r="N77" s="13"/>
    </row>
    <row r="78" spans="1:14" s="14" customFormat="1" ht="13.5">
      <c r="A78" s="11"/>
      <c r="B78" s="12"/>
      <c r="C78" s="25"/>
      <c r="D78" s="25"/>
      <c r="E78" s="120"/>
      <c r="F78" s="121"/>
      <c r="G78" s="99"/>
      <c r="H78" s="28"/>
      <c r="I78" s="13"/>
      <c r="J78" s="28"/>
      <c r="K78" s="13"/>
      <c r="L78" s="28"/>
      <c r="M78" s="28"/>
      <c r="N78" s="13"/>
    </row>
    <row r="79" spans="1:14" s="14" customFormat="1" ht="13.5">
      <c r="A79" s="11"/>
      <c r="B79" s="12"/>
      <c r="C79" s="25"/>
      <c r="D79" s="25"/>
      <c r="E79" s="120"/>
      <c r="F79" s="121"/>
      <c r="G79" s="99"/>
      <c r="H79" s="28"/>
      <c r="I79" s="13"/>
      <c r="J79" s="28"/>
      <c r="K79" s="13"/>
      <c r="L79" s="28"/>
      <c r="M79" s="28"/>
      <c r="N79" s="13"/>
    </row>
    <row r="80" spans="1:14" s="14" customFormat="1" ht="13.5">
      <c r="A80" s="11"/>
      <c r="B80" s="12"/>
      <c r="C80" s="25"/>
      <c r="D80" s="25"/>
      <c r="E80" s="120"/>
      <c r="F80" s="121"/>
      <c r="G80" s="99"/>
      <c r="H80" s="28"/>
      <c r="I80" s="13"/>
      <c r="J80" s="28"/>
      <c r="K80" s="13"/>
      <c r="L80" s="28"/>
      <c r="M80" s="28"/>
      <c r="N80" s="13"/>
    </row>
    <row r="81" spans="1:14" s="14" customFormat="1" ht="13.5">
      <c r="A81" s="11"/>
      <c r="B81" s="12"/>
      <c r="C81" s="25"/>
      <c r="D81" s="25"/>
      <c r="E81" s="120"/>
      <c r="F81" s="121"/>
      <c r="G81" s="99"/>
      <c r="H81" s="28"/>
      <c r="I81" s="13"/>
      <c r="J81" s="28"/>
      <c r="K81" s="13"/>
      <c r="L81" s="28"/>
      <c r="M81" s="28"/>
      <c r="N81" s="13"/>
    </row>
    <row r="82" spans="1:14" s="14" customFormat="1" ht="13.5">
      <c r="A82" s="11"/>
      <c r="B82" s="12"/>
      <c r="C82" s="25"/>
      <c r="D82" s="25"/>
      <c r="E82" s="120"/>
      <c r="F82" s="121"/>
      <c r="G82" s="99"/>
      <c r="H82" s="28"/>
      <c r="I82" s="13"/>
      <c r="J82" s="28"/>
      <c r="K82" s="13"/>
      <c r="L82" s="28"/>
      <c r="M82" s="28"/>
      <c r="N82" s="13"/>
    </row>
    <row r="83" spans="1:14" s="14" customFormat="1" ht="13.5">
      <c r="A83" s="11"/>
      <c r="B83" s="12"/>
      <c r="C83" s="25"/>
      <c r="D83" s="25"/>
      <c r="E83" s="120"/>
      <c r="F83" s="121"/>
      <c r="G83" s="99"/>
      <c r="H83" s="28"/>
      <c r="I83" s="13"/>
      <c r="J83" s="28"/>
      <c r="K83" s="13"/>
      <c r="L83" s="28"/>
      <c r="M83" s="28"/>
      <c r="N83" s="13"/>
    </row>
    <row r="84" spans="1:14" s="14" customFormat="1" ht="13.5">
      <c r="A84" s="11"/>
      <c r="B84" s="12"/>
      <c r="C84" s="25"/>
      <c r="D84" s="25"/>
      <c r="E84" s="120"/>
      <c r="F84" s="121"/>
      <c r="G84" s="99"/>
      <c r="H84" s="28"/>
      <c r="I84" s="13"/>
      <c r="J84" s="28"/>
      <c r="K84" s="13"/>
      <c r="L84" s="28"/>
      <c r="M84" s="28"/>
      <c r="N84" s="13"/>
    </row>
    <row r="85" spans="1:14" s="14" customFormat="1" ht="13.5">
      <c r="A85" s="11"/>
      <c r="B85" s="12"/>
      <c r="C85" s="25"/>
      <c r="D85" s="25"/>
      <c r="E85" s="120"/>
      <c r="F85" s="121"/>
      <c r="G85" s="99"/>
      <c r="H85" s="28"/>
      <c r="I85" s="13"/>
      <c r="J85" s="28"/>
      <c r="K85" s="13"/>
      <c r="L85" s="28"/>
      <c r="M85" s="28"/>
      <c r="N85" s="13"/>
    </row>
    <row r="86" spans="1:14" s="14" customFormat="1" ht="13.5">
      <c r="A86" s="11"/>
      <c r="B86" s="12"/>
      <c r="C86" s="25"/>
      <c r="D86" s="25"/>
      <c r="E86" s="120"/>
      <c r="F86" s="121"/>
      <c r="G86" s="99"/>
      <c r="H86" s="28"/>
      <c r="I86" s="13"/>
      <c r="J86" s="28"/>
      <c r="K86" s="13"/>
      <c r="L86" s="28"/>
      <c r="M86" s="28"/>
      <c r="N86" s="13"/>
    </row>
    <row r="87" spans="1:14" s="14" customFormat="1" ht="13.5">
      <c r="A87" s="11"/>
      <c r="B87" s="12"/>
      <c r="C87" s="25"/>
      <c r="D87" s="25"/>
      <c r="E87" s="120"/>
      <c r="F87" s="121"/>
      <c r="G87" s="99"/>
      <c r="H87" s="28"/>
      <c r="I87" s="13"/>
      <c r="J87" s="28"/>
      <c r="K87" s="13"/>
      <c r="L87" s="28"/>
      <c r="M87" s="28"/>
      <c r="N87" s="13"/>
    </row>
  </sheetData>
  <sheetProtection/>
  <mergeCells count="3">
    <mergeCell ref="I5:J5"/>
    <mergeCell ref="A1:N1"/>
    <mergeCell ref="A2:N2"/>
  </mergeCells>
  <printOptions/>
  <pageMargins left="0.75" right="0.5" top="0.25" bottom="0.25" header="0.5" footer="0.25"/>
  <pageSetup horizontalDpi="600" verticalDpi="600" orientation="landscape" paperSize="9" r:id="rId2"/>
  <headerFooter alignWithMargins="0">
    <oddFooter>&amp;R&amp;"Times New Roman,Italic"&amp;6&amp;F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2.140625" style="203" customWidth="1"/>
    <col min="2" max="2" width="4.57421875" style="200" customWidth="1"/>
    <col min="3" max="3" width="41.00390625" style="201" customWidth="1"/>
    <col min="4" max="4" width="17.140625" style="201" customWidth="1"/>
    <col min="5" max="5" width="19.421875" style="202" customWidth="1"/>
    <col min="6" max="6" width="15.140625" style="203" customWidth="1"/>
    <col min="7" max="16384" width="9.140625" style="203" customWidth="1"/>
  </cols>
  <sheetData>
    <row r="1" spans="2:5" s="165" customFormat="1" ht="15">
      <c r="B1" s="398" t="s">
        <v>128</v>
      </c>
      <c r="C1" s="398"/>
      <c r="D1" s="398"/>
      <c r="E1" s="398"/>
    </row>
    <row r="2" spans="2:5" s="165" customFormat="1" ht="15">
      <c r="B2" s="398" t="s">
        <v>129</v>
      </c>
      <c r="C2" s="398"/>
      <c r="D2" s="398"/>
      <c r="E2" s="398"/>
    </row>
    <row r="3" spans="2:5" s="165" customFormat="1" ht="15">
      <c r="B3" s="163"/>
      <c r="C3" s="164"/>
      <c r="D3" s="164"/>
      <c r="E3" s="166"/>
    </row>
    <row r="4" spans="2:5" s="165" customFormat="1" ht="15" customHeight="1">
      <c r="B4" s="167"/>
      <c r="C4" s="168"/>
      <c r="D4" s="168"/>
      <c r="E4" s="166"/>
    </row>
    <row r="5" spans="2:5" s="169" customFormat="1" ht="19.5" customHeight="1">
      <c r="B5" s="401" t="s">
        <v>0</v>
      </c>
      <c r="C5" s="399" t="s">
        <v>118</v>
      </c>
      <c r="D5" s="399" t="s">
        <v>122</v>
      </c>
      <c r="E5" s="220" t="s">
        <v>123</v>
      </c>
    </row>
    <row r="6" spans="2:6" s="165" customFormat="1" ht="16.5" customHeight="1">
      <c r="B6" s="402"/>
      <c r="C6" s="400"/>
      <c r="D6" s="400"/>
      <c r="E6" s="221" t="s">
        <v>124</v>
      </c>
      <c r="F6" s="170"/>
    </row>
    <row r="7" spans="2:8" s="165" customFormat="1" ht="24" customHeight="1">
      <c r="B7" s="171" t="s">
        <v>8</v>
      </c>
      <c r="C7" s="172" t="s">
        <v>130</v>
      </c>
      <c r="D7" s="173">
        <v>1463</v>
      </c>
      <c r="E7" s="174">
        <f>144278537834+5971360000+2953017500+1987580000</f>
        <v>155190495334</v>
      </c>
      <c r="F7" s="175"/>
      <c r="H7" s="173">
        <v>53</v>
      </c>
    </row>
    <row r="8" spans="2:6" s="165" customFormat="1" ht="24" customHeight="1">
      <c r="B8" s="176" t="s">
        <v>9</v>
      </c>
      <c r="C8" s="177" t="s">
        <v>119</v>
      </c>
      <c r="D8" s="178">
        <v>1</v>
      </c>
      <c r="E8" s="179">
        <v>1500000000</v>
      </c>
      <c r="F8" s="170"/>
    </row>
    <row r="9" spans="2:6" s="165" customFormat="1" ht="38.25" customHeight="1">
      <c r="B9" s="176" t="s">
        <v>10</v>
      </c>
      <c r="C9" s="177" t="s">
        <v>121</v>
      </c>
      <c r="D9" s="178">
        <v>37</v>
      </c>
      <c r="E9" s="179">
        <f>100000000+1823600000+12256181250+512500000+281000000+1490000000</f>
        <v>16463281250</v>
      </c>
      <c r="F9" s="180"/>
    </row>
    <row r="10" spans="2:6" s="165" customFormat="1" ht="24" customHeight="1">
      <c r="B10" s="176" t="s">
        <v>11</v>
      </c>
      <c r="C10" s="177" t="s">
        <v>120</v>
      </c>
      <c r="D10" s="178">
        <v>58</v>
      </c>
      <c r="E10" s="179">
        <v>55739860000</v>
      </c>
      <c r="F10" s="170"/>
    </row>
    <row r="11" spans="1:6" s="165" customFormat="1" ht="24" customHeight="1">
      <c r="A11" s="227"/>
      <c r="B11" s="225" t="s">
        <v>12</v>
      </c>
      <c r="C11" s="177" t="s">
        <v>125</v>
      </c>
      <c r="D11" s="178">
        <v>31</v>
      </c>
      <c r="E11" s="179">
        <v>19425720000</v>
      </c>
      <c r="F11" s="170"/>
    </row>
    <row r="12" spans="1:6" s="165" customFormat="1" ht="24" customHeight="1">
      <c r="A12" s="227"/>
      <c r="B12" s="225" t="s">
        <v>13</v>
      </c>
      <c r="C12" s="181" t="s">
        <v>176</v>
      </c>
      <c r="D12" s="233">
        <v>1</v>
      </c>
      <c r="E12" s="182">
        <v>28120000000</v>
      </c>
      <c r="F12" s="183"/>
    </row>
    <row r="13" spans="1:6" s="188" customFormat="1" ht="29.25" customHeight="1">
      <c r="A13" s="228"/>
      <c r="B13" s="226"/>
      <c r="C13" s="184" t="s">
        <v>45</v>
      </c>
      <c r="D13" s="185">
        <f>SUM(D7:D12)</f>
        <v>1591</v>
      </c>
      <c r="E13" s="186">
        <f>SUM(E7:E12)</f>
        <v>276439356584</v>
      </c>
      <c r="F13" s="187"/>
    </row>
    <row r="14" spans="1:6" s="192" customFormat="1" ht="14.25">
      <c r="A14" s="183"/>
      <c r="B14" s="189"/>
      <c r="C14" s="190"/>
      <c r="D14" s="190"/>
      <c r="E14" s="191"/>
      <c r="F14" s="183"/>
    </row>
    <row r="15" spans="2:5" s="196" customFormat="1" ht="12.75">
      <c r="B15" s="193"/>
      <c r="C15" s="194"/>
      <c r="D15" s="194"/>
      <c r="E15" s="195"/>
    </row>
    <row r="16" spans="2:5" s="196" customFormat="1" ht="12.75">
      <c r="B16" s="193"/>
      <c r="C16" s="194"/>
      <c r="D16" s="194"/>
      <c r="E16" s="195"/>
    </row>
    <row r="17" spans="2:5" s="196" customFormat="1" ht="12.75">
      <c r="B17" s="193"/>
      <c r="C17" s="194"/>
      <c r="D17" s="194"/>
      <c r="E17" s="195"/>
    </row>
    <row r="18" spans="2:5" s="196" customFormat="1" ht="12.75">
      <c r="B18" s="193"/>
      <c r="C18" s="194"/>
      <c r="D18" s="194"/>
      <c r="E18" s="195"/>
    </row>
    <row r="19" spans="2:5" s="196" customFormat="1" ht="12.75">
      <c r="B19" s="193"/>
      <c r="C19" s="194"/>
      <c r="D19" s="194"/>
      <c r="E19" s="195"/>
    </row>
    <row r="20" spans="2:5" s="196" customFormat="1" ht="12.75">
      <c r="B20" s="193"/>
      <c r="C20" s="194"/>
      <c r="D20" s="194"/>
      <c r="E20" s="195"/>
    </row>
    <row r="21" spans="2:5" s="196" customFormat="1" ht="12.75">
      <c r="B21" s="193"/>
      <c r="C21" s="194"/>
      <c r="D21" s="194"/>
      <c r="E21" s="195"/>
    </row>
    <row r="22" spans="2:5" s="196" customFormat="1" ht="12.75">
      <c r="B22" s="193"/>
      <c r="C22" s="194"/>
      <c r="D22" s="194"/>
      <c r="E22" s="195"/>
    </row>
    <row r="23" spans="2:5" s="196" customFormat="1" ht="12.75">
      <c r="B23" s="193"/>
      <c r="C23" s="194"/>
      <c r="D23" s="194"/>
      <c r="E23" s="195"/>
    </row>
    <row r="24" spans="2:5" s="196" customFormat="1" ht="12.75">
      <c r="B24" s="193"/>
      <c r="C24" s="194"/>
      <c r="D24" s="194"/>
      <c r="E24" s="195"/>
    </row>
    <row r="25" spans="2:5" s="196" customFormat="1" ht="12.75">
      <c r="B25" s="193"/>
      <c r="C25" s="194"/>
      <c r="D25" s="194"/>
      <c r="E25" s="195"/>
    </row>
    <row r="26" spans="2:5" s="196" customFormat="1" ht="12.75">
      <c r="B26" s="193"/>
      <c r="C26" s="194"/>
      <c r="D26" s="194"/>
      <c r="E26" s="195"/>
    </row>
    <row r="27" spans="2:5" s="196" customFormat="1" ht="12.75">
      <c r="B27" s="193"/>
      <c r="C27" s="194"/>
      <c r="D27" s="194"/>
      <c r="E27" s="195"/>
    </row>
    <row r="28" spans="2:5" s="196" customFormat="1" ht="12.75">
      <c r="B28" s="193"/>
      <c r="C28" s="194"/>
      <c r="D28" s="194"/>
      <c r="E28" s="195"/>
    </row>
    <row r="29" spans="2:5" s="196" customFormat="1" ht="12.75">
      <c r="B29" s="193"/>
      <c r="C29" s="194"/>
      <c r="D29" s="194"/>
      <c r="E29" s="195"/>
    </row>
    <row r="30" spans="2:5" s="196" customFormat="1" ht="12.75">
      <c r="B30" s="193"/>
      <c r="C30" s="194"/>
      <c r="D30" s="194"/>
      <c r="E30" s="195"/>
    </row>
    <row r="31" spans="2:5" s="196" customFormat="1" ht="12.75">
      <c r="B31" s="193"/>
      <c r="C31" s="194"/>
      <c r="D31" s="194"/>
      <c r="E31" s="195"/>
    </row>
    <row r="32" spans="2:5" s="196" customFormat="1" ht="12.75">
      <c r="B32" s="193"/>
      <c r="C32" s="194"/>
      <c r="D32" s="194"/>
      <c r="E32" s="195"/>
    </row>
    <row r="33" spans="2:5" s="196" customFormat="1" ht="12.75">
      <c r="B33" s="193"/>
      <c r="C33" s="194"/>
      <c r="D33" s="194"/>
      <c r="E33" s="195"/>
    </row>
    <row r="34" spans="2:5" s="196" customFormat="1" ht="12.75">
      <c r="B34" s="193"/>
      <c r="C34" s="194"/>
      <c r="D34" s="194"/>
      <c r="E34" s="195"/>
    </row>
    <row r="35" spans="2:5" s="196" customFormat="1" ht="12.75">
      <c r="B35" s="193"/>
      <c r="C35" s="194"/>
      <c r="D35" s="194"/>
      <c r="E35" s="195"/>
    </row>
    <row r="36" spans="2:5" s="196" customFormat="1" ht="12.75">
      <c r="B36" s="193"/>
      <c r="C36" s="194"/>
      <c r="D36" s="194"/>
      <c r="E36" s="195"/>
    </row>
    <row r="37" spans="2:5" s="196" customFormat="1" ht="12.75">
      <c r="B37" s="193"/>
      <c r="C37" s="194"/>
      <c r="D37" s="194"/>
      <c r="E37" s="195"/>
    </row>
    <row r="38" spans="2:5" s="196" customFormat="1" ht="12.75">
      <c r="B38" s="193"/>
      <c r="C38" s="194"/>
      <c r="D38" s="194"/>
      <c r="E38" s="195"/>
    </row>
    <row r="39" spans="2:5" s="196" customFormat="1" ht="12.75">
      <c r="B39" s="193"/>
      <c r="C39" s="194"/>
      <c r="D39" s="194"/>
      <c r="E39" s="195"/>
    </row>
    <row r="40" spans="2:5" s="196" customFormat="1" ht="12.75">
      <c r="B40" s="193"/>
      <c r="C40" s="194"/>
      <c r="D40" s="194"/>
      <c r="E40" s="195"/>
    </row>
    <row r="41" spans="2:5" s="196" customFormat="1" ht="12.75">
      <c r="B41" s="193"/>
      <c r="C41" s="194"/>
      <c r="D41" s="194"/>
      <c r="E41" s="195"/>
    </row>
    <row r="42" spans="2:5" s="196" customFormat="1" ht="12.75">
      <c r="B42" s="193"/>
      <c r="C42" s="194"/>
      <c r="D42" s="194"/>
      <c r="E42" s="195"/>
    </row>
    <row r="43" spans="2:5" s="196" customFormat="1" ht="12.75">
      <c r="B43" s="193"/>
      <c r="C43" s="194"/>
      <c r="D43" s="194"/>
      <c r="E43" s="195"/>
    </row>
    <row r="44" spans="2:5" s="196" customFormat="1" ht="12.75">
      <c r="B44" s="193"/>
      <c r="C44" s="194"/>
      <c r="D44" s="194"/>
      <c r="E44" s="195"/>
    </row>
    <row r="45" spans="2:5" s="196" customFormat="1" ht="12.75">
      <c r="B45" s="193"/>
      <c r="C45" s="194"/>
      <c r="D45" s="194"/>
      <c r="E45" s="195"/>
    </row>
    <row r="46" spans="2:5" s="196" customFormat="1" ht="12.75">
      <c r="B46" s="193"/>
      <c r="C46" s="194"/>
      <c r="D46" s="194"/>
      <c r="E46" s="195"/>
    </row>
    <row r="47" spans="2:5" s="196" customFormat="1" ht="12.75">
      <c r="B47" s="193"/>
      <c r="C47" s="194"/>
      <c r="D47" s="194"/>
      <c r="E47" s="195"/>
    </row>
    <row r="48" spans="2:5" s="196" customFormat="1" ht="12.75">
      <c r="B48" s="193"/>
      <c r="C48" s="194"/>
      <c r="D48" s="194"/>
      <c r="E48" s="195"/>
    </row>
    <row r="49" spans="2:5" s="196" customFormat="1" ht="12.75">
      <c r="B49" s="193"/>
      <c r="C49" s="194"/>
      <c r="D49" s="194"/>
      <c r="E49" s="195"/>
    </row>
    <row r="50" spans="2:5" s="196" customFormat="1" ht="12.75">
      <c r="B50" s="193"/>
      <c r="C50" s="194"/>
      <c r="D50" s="194"/>
      <c r="E50" s="195"/>
    </row>
    <row r="51" spans="2:5" s="196" customFormat="1" ht="12.75">
      <c r="B51" s="193"/>
      <c r="C51" s="194"/>
      <c r="D51" s="194"/>
      <c r="E51" s="195"/>
    </row>
    <row r="52" spans="2:5" s="196" customFormat="1" ht="12.75">
      <c r="B52" s="193"/>
      <c r="C52" s="194"/>
      <c r="D52" s="194"/>
      <c r="E52" s="195"/>
    </row>
    <row r="53" spans="2:5" s="196" customFormat="1" ht="12.75">
      <c r="B53" s="193"/>
      <c r="C53" s="194"/>
      <c r="D53" s="194"/>
      <c r="E53" s="195"/>
    </row>
    <row r="54" spans="2:5" s="196" customFormat="1" ht="12.75">
      <c r="B54" s="193"/>
      <c r="C54" s="194"/>
      <c r="D54" s="194"/>
      <c r="E54" s="195"/>
    </row>
    <row r="55" spans="2:5" s="196" customFormat="1" ht="12.75">
      <c r="B55" s="193"/>
      <c r="C55" s="194"/>
      <c r="D55" s="194"/>
      <c r="E55" s="195"/>
    </row>
    <row r="56" spans="2:5" s="196" customFormat="1" ht="12.75">
      <c r="B56" s="193"/>
      <c r="C56" s="194"/>
      <c r="D56" s="194"/>
      <c r="E56" s="195"/>
    </row>
    <row r="57" spans="2:5" s="196" customFormat="1" ht="12.75">
      <c r="B57" s="193"/>
      <c r="C57" s="194"/>
      <c r="D57" s="194"/>
      <c r="E57" s="195"/>
    </row>
    <row r="58" spans="2:5" s="196" customFormat="1" ht="12.75">
      <c r="B58" s="193"/>
      <c r="C58" s="194"/>
      <c r="D58" s="194"/>
      <c r="E58" s="195"/>
    </row>
    <row r="59" spans="2:5" s="196" customFormat="1" ht="12.75">
      <c r="B59" s="193"/>
      <c r="C59" s="194"/>
      <c r="D59" s="194"/>
      <c r="E59" s="195"/>
    </row>
    <row r="60" spans="2:5" s="196" customFormat="1" ht="12.75">
      <c r="B60" s="193"/>
      <c r="C60" s="194"/>
      <c r="D60" s="194"/>
      <c r="E60" s="195"/>
    </row>
    <row r="61" spans="2:5" s="196" customFormat="1" ht="12.75">
      <c r="B61" s="193"/>
      <c r="C61" s="194"/>
      <c r="D61" s="194"/>
      <c r="E61" s="195"/>
    </row>
    <row r="62" spans="2:5" s="196" customFormat="1" ht="12.75">
      <c r="B62" s="193"/>
      <c r="C62" s="197" t="s">
        <v>127</v>
      </c>
      <c r="D62" s="198">
        <v>43</v>
      </c>
      <c r="E62" s="199">
        <v>144278537834</v>
      </c>
    </row>
    <row r="63" spans="2:5" s="196" customFormat="1" ht="12.75">
      <c r="B63" s="193"/>
      <c r="C63" s="197" t="s">
        <v>126</v>
      </c>
      <c r="D63" s="198">
        <v>10</v>
      </c>
      <c r="E63" s="199">
        <f>5971360000+2953017500+1987580000</f>
        <v>10911957500</v>
      </c>
    </row>
    <row r="64" spans="2:5" s="196" customFormat="1" ht="12.75">
      <c r="B64" s="193"/>
      <c r="C64" s="194"/>
      <c r="D64" s="194"/>
      <c r="E64" s="195"/>
    </row>
    <row r="65" spans="2:5" s="196" customFormat="1" ht="12.75">
      <c r="B65" s="193"/>
      <c r="C65" s="194"/>
      <c r="D65" s="194"/>
      <c r="E65" s="195"/>
    </row>
    <row r="66" spans="2:5" s="196" customFormat="1" ht="12.75">
      <c r="B66" s="193"/>
      <c r="C66" s="194"/>
      <c r="D66" s="194"/>
      <c r="E66" s="195"/>
    </row>
    <row r="67" spans="2:5" s="196" customFormat="1" ht="12.75">
      <c r="B67" s="193"/>
      <c r="C67" s="194"/>
      <c r="D67" s="194"/>
      <c r="E67" s="195"/>
    </row>
    <row r="68" spans="2:5" s="196" customFormat="1" ht="12.75">
      <c r="B68" s="193"/>
      <c r="C68" s="194"/>
      <c r="D68" s="194"/>
      <c r="E68" s="195"/>
    </row>
    <row r="69" spans="2:5" s="196" customFormat="1" ht="12.75">
      <c r="B69" s="193"/>
      <c r="C69" s="194"/>
      <c r="D69" s="194"/>
      <c r="E69" s="195"/>
    </row>
    <row r="70" spans="2:5" s="196" customFormat="1" ht="4.5" customHeight="1">
      <c r="B70" s="193"/>
      <c r="C70" s="194"/>
      <c r="D70" s="194"/>
      <c r="E70" s="195"/>
    </row>
    <row r="71" spans="2:5" s="196" customFormat="1" ht="12.75">
      <c r="B71" s="193"/>
      <c r="C71" s="194"/>
      <c r="D71" s="194"/>
      <c r="E71" s="195"/>
    </row>
    <row r="72" spans="2:5" s="196" customFormat="1" ht="12.75">
      <c r="B72" s="193"/>
      <c r="C72" s="194"/>
      <c r="D72" s="194"/>
      <c r="E72" s="195"/>
    </row>
    <row r="73" spans="2:5" s="196" customFormat="1" ht="4.5" customHeight="1">
      <c r="B73" s="193"/>
      <c r="C73" s="194"/>
      <c r="D73" s="194"/>
      <c r="E73" s="195"/>
    </row>
    <row r="74" spans="2:5" s="196" customFormat="1" ht="11.25" customHeight="1">
      <c r="B74" s="193"/>
      <c r="C74" s="194"/>
      <c r="D74" s="194"/>
      <c r="E74" s="195"/>
    </row>
    <row r="75" spans="2:5" s="196" customFormat="1" ht="7.5" customHeight="1">
      <c r="B75" s="193"/>
      <c r="C75" s="194"/>
      <c r="D75" s="194"/>
      <c r="E75" s="195"/>
    </row>
    <row r="76" spans="2:5" s="196" customFormat="1" ht="12.75">
      <c r="B76" s="193"/>
      <c r="C76" s="194"/>
      <c r="D76" s="194"/>
      <c r="E76" s="195"/>
    </row>
    <row r="77" spans="2:5" s="196" customFormat="1" ht="12.75">
      <c r="B77" s="193"/>
      <c r="C77" s="194"/>
      <c r="D77" s="194"/>
      <c r="E77" s="195"/>
    </row>
    <row r="78" spans="2:5" s="196" customFormat="1" ht="12.75">
      <c r="B78" s="193"/>
      <c r="C78" s="194"/>
      <c r="D78" s="194"/>
      <c r="E78" s="195"/>
    </row>
    <row r="79" spans="2:5" s="196" customFormat="1" ht="12.75">
      <c r="B79" s="193"/>
      <c r="C79" s="194"/>
      <c r="D79" s="194"/>
      <c r="E79" s="195"/>
    </row>
    <row r="80" spans="2:5" s="196" customFormat="1" ht="12.75">
      <c r="B80" s="193"/>
      <c r="C80" s="194"/>
      <c r="D80" s="194"/>
      <c r="E80" s="195"/>
    </row>
    <row r="81" spans="2:5" s="196" customFormat="1" ht="12.75">
      <c r="B81" s="193"/>
      <c r="C81" s="194"/>
      <c r="D81" s="194"/>
      <c r="E81" s="195"/>
    </row>
    <row r="82" spans="2:5" s="196" customFormat="1" ht="12.75">
      <c r="B82" s="193"/>
      <c r="C82" s="194"/>
      <c r="D82" s="194"/>
      <c r="E82" s="195"/>
    </row>
    <row r="83" spans="2:5" s="196" customFormat="1" ht="12.75">
      <c r="B83" s="193"/>
      <c r="C83" s="194"/>
      <c r="D83" s="194"/>
      <c r="E83" s="195"/>
    </row>
    <row r="84" spans="2:5" s="196" customFormat="1" ht="12.75">
      <c r="B84" s="193"/>
      <c r="C84" s="194"/>
      <c r="D84" s="194"/>
      <c r="E84" s="195"/>
    </row>
    <row r="85" spans="2:5" s="196" customFormat="1" ht="12.75">
      <c r="B85" s="193"/>
      <c r="C85" s="194"/>
      <c r="D85" s="194"/>
      <c r="E85" s="195"/>
    </row>
    <row r="86" spans="2:5" s="196" customFormat="1" ht="12.75">
      <c r="B86" s="193"/>
      <c r="C86" s="194"/>
      <c r="D86" s="194"/>
      <c r="E86" s="195"/>
    </row>
    <row r="87" spans="2:5" s="196" customFormat="1" ht="12.75">
      <c r="B87" s="193"/>
      <c r="C87" s="194"/>
      <c r="D87" s="194"/>
      <c r="E87" s="195"/>
    </row>
    <row r="88" spans="2:5" s="196" customFormat="1" ht="12.75">
      <c r="B88" s="193"/>
      <c r="C88" s="194"/>
      <c r="D88" s="194"/>
      <c r="E88" s="195"/>
    </row>
    <row r="89" spans="2:5" s="196" customFormat="1" ht="12.75">
      <c r="B89" s="193"/>
      <c r="C89" s="194"/>
      <c r="D89" s="194"/>
      <c r="E89" s="195"/>
    </row>
    <row r="90" spans="2:5" s="196" customFormat="1" ht="12.75">
      <c r="B90" s="193"/>
      <c r="C90" s="194"/>
      <c r="D90" s="194"/>
      <c r="E90" s="195"/>
    </row>
    <row r="91" spans="2:5" s="196" customFormat="1" ht="12.75">
      <c r="B91" s="193"/>
      <c r="C91" s="194"/>
      <c r="D91" s="194"/>
      <c r="E91" s="195"/>
    </row>
    <row r="92" spans="2:5" s="196" customFormat="1" ht="12.75">
      <c r="B92" s="193"/>
      <c r="C92" s="194"/>
      <c r="D92" s="194"/>
      <c r="E92" s="195"/>
    </row>
    <row r="93" spans="2:5" s="196" customFormat="1" ht="12.75">
      <c r="B93" s="193"/>
      <c r="C93" s="194"/>
      <c r="D93" s="194"/>
      <c r="E93" s="195"/>
    </row>
    <row r="94" spans="2:5" s="196" customFormat="1" ht="12.75">
      <c r="B94" s="193"/>
      <c r="C94" s="194"/>
      <c r="D94" s="194"/>
      <c r="E94" s="195"/>
    </row>
  </sheetData>
  <sheetProtection/>
  <mergeCells count="5">
    <mergeCell ref="B1:E1"/>
    <mergeCell ref="B2:E2"/>
    <mergeCell ref="D5:D6"/>
    <mergeCell ref="C5:C6"/>
    <mergeCell ref="B5:B6"/>
  </mergeCells>
  <printOptions/>
  <pageMargins left="1.13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4">
      <selection activeCell="E11" sqref="E11"/>
    </sheetView>
  </sheetViews>
  <sheetFormatPr defaultColWidth="9.140625" defaultRowHeight="12.75"/>
  <cols>
    <col min="1" max="1" width="1.8515625" style="165" customWidth="1"/>
    <col min="2" max="2" width="5.28125" style="167" customWidth="1"/>
    <col min="3" max="3" width="41.00390625" style="168" customWidth="1"/>
    <col min="4" max="4" width="17.140625" style="168" customWidth="1"/>
    <col min="5" max="5" width="19.421875" style="166" customWidth="1"/>
    <col min="6" max="6" width="15.140625" style="165" customWidth="1"/>
    <col min="7" max="16384" width="9.140625" style="165" customWidth="1"/>
  </cols>
  <sheetData>
    <row r="1" spans="2:5" ht="15">
      <c r="B1" s="398" t="s">
        <v>131</v>
      </c>
      <c r="C1" s="398"/>
      <c r="D1" s="398"/>
      <c r="E1" s="398"/>
    </row>
    <row r="2" spans="2:5" ht="15">
      <c r="B2" s="398" t="s">
        <v>129</v>
      </c>
      <c r="C2" s="398"/>
      <c r="D2" s="398"/>
      <c r="E2" s="398"/>
    </row>
    <row r="3" spans="2:4" ht="15">
      <c r="B3" s="163"/>
      <c r="C3" s="164"/>
      <c r="D3" s="164"/>
    </row>
    <row r="4" ht="15" customHeight="1"/>
    <row r="5" spans="2:5" s="169" customFormat="1" ht="19.5" customHeight="1">
      <c r="B5" s="401" t="s">
        <v>0</v>
      </c>
      <c r="C5" s="399" t="s">
        <v>132</v>
      </c>
      <c r="D5" s="399" t="s">
        <v>122</v>
      </c>
      <c r="E5" s="220" t="s">
        <v>123</v>
      </c>
    </row>
    <row r="6" spans="2:6" ht="16.5" customHeight="1">
      <c r="B6" s="402"/>
      <c r="C6" s="400"/>
      <c r="D6" s="400"/>
      <c r="E6" s="221" t="s">
        <v>124</v>
      </c>
      <c r="F6" s="183"/>
    </row>
    <row r="7" spans="2:6" ht="18.75" customHeight="1">
      <c r="B7" s="217">
        <v>1</v>
      </c>
      <c r="C7" s="218" t="s">
        <v>133</v>
      </c>
      <c r="D7" s="173"/>
      <c r="E7" s="219">
        <f>2041159000+60000000</f>
        <v>2101159000</v>
      </c>
      <c r="F7" s="204"/>
    </row>
    <row r="8" spans="2:6" ht="18.75" customHeight="1">
      <c r="B8" s="211">
        <v>2</v>
      </c>
      <c r="C8" s="212" t="s">
        <v>134</v>
      </c>
      <c r="D8" s="178"/>
      <c r="E8" s="213">
        <v>1638533720</v>
      </c>
      <c r="F8" s="183"/>
    </row>
    <row r="9" spans="2:6" ht="18.75" customHeight="1">
      <c r="B9" s="211">
        <v>3</v>
      </c>
      <c r="C9" s="212" t="s">
        <v>135</v>
      </c>
      <c r="D9" s="178"/>
      <c r="E9" s="213">
        <v>6193864100</v>
      </c>
      <c r="F9" s="205"/>
    </row>
    <row r="10" spans="2:6" ht="18.75" customHeight="1">
      <c r="B10" s="211">
        <v>4</v>
      </c>
      <c r="C10" s="212" t="s">
        <v>136</v>
      </c>
      <c r="D10" s="178"/>
      <c r="E10" s="213">
        <f>80799477050+1772250000+509580000+1987580000</f>
        <v>85068887050</v>
      </c>
      <c r="F10" s="183"/>
    </row>
    <row r="11" spans="2:6" ht="18.75" customHeight="1">
      <c r="B11" s="211">
        <v>5</v>
      </c>
      <c r="C11" s="212" t="s">
        <v>137</v>
      </c>
      <c r="D11" s="178"/>
      <c r="E11" s="213">
        <f>44281173920+1490000000+2961790000+1938437500</f>
        <v>50671401420</v>
      </c>
      <c r="F11" s="183"/>
    </row>
    <row r="12" spans="1:6" s="188" customFormat="1" ht="18.75" customHeight="1">
      <c r="A12" s="187"/>
      <c r="B12" s="211">
        <v>6</v>
      </c>
      <c r="C12" s="212" t="s">
        <v>138</v>
      </c>
      <c r="D12" s="206"/>
      <c r="E12" s="213">
        <v>10663031362</v>
      </c>
      <c r="F12" s="187"/>
    </row>
    <row r="13" spans="1:6" s="192" customFormat="1" ht="18.75" customHeight="1">
      <c r="A13" s="183"/>
      <c r="B13" s="211">
        <v>7</v>
      </c>
      <c r="C13" s="212" t="s">
        <v>139</v>
      </c>
      <c r="D13" s="177"/>
      <c r="E13" s="213">
        <f>13548145800+990140000</f>
        <v>14538285800</v>
      </c>
      <c r="F13" s="183"/>
    </row>
    <row r="14" spans="2:5" s="183" customFormat="1" ht="18.75" customHeight="1">
      <c r="B14" s="211">
        <v>8</v>
      </c>
      <c r="C14" s="212" t="s">
        <v>140</v>
      </c>
      <c r="D14" s="177"/>
      <c r="E14" s="213">
        <f>9785020000+165000000</f>
        <v>9950020000</v>
      </c>
    </row>
    <row r="15" spans="2:5" s="183" customFormat="1" ht="18.75" customHeight="1">
      <c r="B15" s="211">
        <v>9</v>
      </c>
      <c r="C15" s="212" t="s">
        <v>141</v>
      </c>
      <c r="D15" s="177"/>
      <c r="E15" s="213">
        <v>1998770467</v>
      </c>
    </row>
    <row r="16" spans="2:5" s="183" customFormat="1" ht="18.75" customHeight="1">
      <c r="B16" s="211">
        <v>10</v>
      </c>
      <c r="C16" s="212" t="s">
        <v>142</v>
      </c>
      <c r="D16" s="177"/>
      <c r="E16" s="213">
        <f>1871925500+144960000</f>
        <v>2016885500</v>
      </c>
    </row>
    <row r="17" spans="2:5" s="183" customFormat="1" ht="18.75" customHeight="1">
      <c r="B17" s="211">
        <v>11</v>
      </c>
      <c r="C17" s="212" t="s">
        <v>143</v>
      </c>
      <c r="D17" s="177"/>
      <c r="E17" s="213">
        <v>1552767495</v>
      </c>
    </row>
    <row r="18" spans="2:5" s="183" customFormat="1" ht="18.75" customHeight="1">
      <c r="B18" s="211">
        <v>12</v>
      </c>
      <c r="C18" s="212" t="s">
        <v>144</v>
      </c>
      <c r="D18" s="177"/>
      <c r="E18" s="213">
        <f>1896623620+102220000</f>
        <v>1998843620</v>
      </c>
    </row>
    <row r="19" spans="2:5" s="183" customFormat="1" ht="18.75" customHeight="1">
      <c r="B19" s="211">
        <v>13</v>
      </c>
      <c r="C19" s="212" t="s">
        <v>145</v>
      </c>
      <c r="D19" s="177"/>
      <c r="E19" s="213">
        <v>2359617478</v>
      </c>
    </row>
    <row r="20" spans="2:5" s="183" customFormat="1" ht="18.75" customHeight="1">
      <c r="B20" s="211">
        <v>14</v>
      </c>
      <c r="C20" s="212" t="s">
        <v>146</v>
      </c>
      <c r="D20" s="177"/>
      <c r="E20" s="213">
        <v>591756500</v>
      </c>
    </row>
    <row r="21" spans="2:5" s="183" customFormat="1" ht="18.75" customHeight="1">
      <c r="B21" s="211">
        <v>15</v>
      </c>
      <c r="C21" s="212" t="s">
        <v>147</v>
      </c>
      <c r="D21" s="177"/>
      <c r="E21" s="213">
        <v>1236135000</v>
      </c>
    </row>
    <row r="22" spans="2:5" s="183" customFormat="1" ht="18.75" customHeight="1">
      <c r="B22" s="211">
        <v>16</v>
      </c>
      <c r="C22" s="212" t="s">
        <v>148</v>
      </c>
      <c r="D22" s="177"/>
      <c r="E22" s="213">
        <v>659973000</v>
      </c>
    </row>
    <row r="23" spans="2:5" s="183" customFormat="1" ht="18.75" customHeight="1">
      <c r="B23" s="211">
        <v>17</v>
      </c>
      <c r="C23" s="212" t="s">
        <v>149</v>
      </c>
      <c r="D23" s="177"/>
      <c r="E23" s="213">
        <v>605120150</v>
      </c>
    </row>
    <row r="24" spans="2:5" s="183" customFormat="1" ht="18.75" customHeight="1">
      <c r="B24" s="211">
        <v>18</v>
      </c>
      <c r="C24" s="212" t="s">
        <v>150</v>
      </c>
      <c r="D24" s="177"/>
      <c r="E24" s="213">
        <v>31007784170</v>
      </c>
    </row>
    <row r="25" spans="2:5" s="183" customFormat="1" ht="18.75" customHeight="1">
      <c r="B25" s="211">
        <v>19</v>
      </c>
      <c r="C25" s="212" t="s">
        <v>151</v>
      </c>
      <c r="D25" s="177"/>
      <c r="E25" s="213">
        <v>434080000</v>
      </c>
    </row>
    <row r="26" spans="2:5" s="183" customFormat="1" ht="18.75" customHeight="1">
      <c r="B26" s="211">
        <v>20</v>
      </c>
      <c r="C26" s="213" t="s">
        <v>152</v>
      </c>
      <c r="D26" s="177"/>
      <c r="E26" s="213">
        <v>675717287</v>
      </c>
    </row>
    <row r="27" spans="2:5" s="183" customFormat="1" ht="18.75" customHeight="1">
      <c r="B27" s="211">
        <v>21</v>
      </c>
      <c r="C27" s="213" t="s">
        <v>153</v>
      </c>
      <c r="D27" s="177"/>
      <c r="E27" s="213">
        <v>2121175000</v>
      </c>
    </row>
    <row r="28" spans="2:5" s="183" customFormat="1" ht="18.75" customHeight="1">
      <c r="B28" s="211">
        <v>22</v>
      </c>
      <c r="C28" s="213" t="s">
        <v>154</v>
      </c>
      <c r="D28" s="177"/>
      <c r="E28" s="213">
        <v>1089136669</v>
      </c>
    </row>
    <row r="29" spans="2:5" s="183" customFormat="1" ht="18.75" customHeight="1">
      <c r="B29" s="211">
        <v>23</v>
      </c>
      <c r="C29" s="213" t="s">
        <v>155</v>
      </c>
      <c r="D29" s="177"/>
      <c r="E29" s="213">
        <v>1024788900</v>
      </c>
    </row>
    <row r="30" spans="2:5" s="183" customFormat="1" ht="18.75" customHeight="1">
      <c r="B30" s="211">
        <v>24</v>
      </c>
      <c r="C30" s="213" t="s">
        <v>156</v>
      </c>
      <c r="D30" s="177"/>
      <c r="E30" s="213">
        <f>1224652000+280000000</f>
        <v>1504652000</v>
      </c>
    </row>
    <row r="31" spans="2:5" s="183" customFormat="1" ht="18.75" customHeight="1">
      <c r="B31" s="211">
        <v>25</v>
      </c>
      <c r="C31" s="213" t="s">
        <v>157</v>
      </c>
      <c r="D31" s="177"/>
      <c r="E31" s="213">
        <v>32465474150</v>
      </c>
    </row>
    <row r="32" spans="2:5" s="183" customFormat="1" ht="18.75" customHeight="1">
      <c r="B32" s="211">
        <v>26</v>
      </c>
      <c r="C32" s="213" t="s">
        <v>158</v>
      </c>
      <c r="D32" s="177"/>
      <c r="E32" s="213">
        <v>9564355500</v>
      </c>
    </row>
    <row r="33" spans="2:5" s="183" customFormat="1" ht="18.75" customHeight="1">
      <c r="B33" s="211">
        <v>27</v>
      </c>
      <c r="C33" s="212" t="s">
        <v>159</v>
      </c>
      <c r="D33" s="177"/>
      <c r="E33" s="213">
        <v>735039749</v>
      </c>
    </row>
    <row r="34" spans="2:5" s="183" customFormat="1" ht="18.75" customHeight="1">
      <c r="B34" s="211">
        <v>28</v>
      </c>
      <c r="C34" s="212" t="s">
        <v>160</v>
      </c>
      <c r="D34" s="177"/>
      <c r="E34" s="213">
        <v>152542000</v>
      </c>
    </row>
    <row r="35" spans="2:5" s="183" customFormat="1" ht="18.75" customHeight="1">
      <c r="B35" s="211">
        <v>29</v>
      </c>
      <c r="C35" s="212" t="s">
        <v>161</v>
      </c>
      <c r="D35" s="177"/>
      <c r="E35" s="213">
        <v>141829670</v>
      </c>
    </row>
    <row r="36" spans="2:5" s="183" customFormat="1" ht="18.75" customHeight="1">
      <c r="B36" s="211">
        <v>30</v>
      </c>
      <c r="C36" s="212" t="s">
        <v>162</v>
      </c>
      <c r="D36" s="177"/>
      <c r="E36" s="213">
        <v>129518497</v>
      </c>
    </row>
    <row r="37" spans="2:5" s="183" customFormat="1" ht="18.75" customHeight="1">
      <c r="B37" s="211">
        <v>31</v>
      </c>
      <c r="C37" s="212" t="s">
        <v>163</v>
      </c>
      <c r="D37" s="177"/>
      <c r="E37" s="213">
        <v>273780000</v>
      </c>
    </row>
    <row r="38" spans="2:5" s="183" customFormat="1" ht="18.75" customHeight="1">
      <c r="B38" s="211">
        <v>32</v>
      </c>
      <c r="C38" s="212" t="s">
        <v>164</v>
      </c>
      <c r="D38" s="177"/>
      <c r="E38" s="213">
        <v>116008657</v>
      </c>
    </row>
    <row r="39" spans="2:5" s="183" customFormat="1" ht="18.75" customHeight="1">
      <c r="B39" s="211">
        <v>33</v>
      </c>
      <c r="C39" s="212" t="s">
        <v>165</v>
      </c>
      <c r="D39" s="177"/>
      <c r="E39" s="213">
        <v>102499800</v>
      </c>
    </row>
    <row r="40" spans="2:5" s="183" customFormat="1" ht="18.75" customHeight="1">
      <c r="B40" s="211">
        <v>34</v>
      </c>
      <c r="C40" s="212" t="s">
        <v>166</v>
      </c>
      <c r="D40" s="177"/>
      <c r="E40" s="213">
        <v>123640000</v>
      </c>
    </row>
    <row r="41" spans="2:5" s="183" customFormat="1" ht="18.75" customHeight="1">
      <c r="B41" s="211">
        <v>35</v>
      </c>
      <c r="C41" s="212" t="s">
        <v>167</v>
      </c>
      <c r="D41" s="177"/>
      <c r="E41" s="213">
        <v>100303600</v>
      </c>
    </row>
    <row r="42" spans="2:5" s="183" customFormat="1" ht="18.75" customHeight="1">
      <c r="B42" s="211">
        <v>36</v>
      </c>
      <c r="C42" s="212" t="s">
        <v>168</v>
      </c>
      <c r="D42" s="177"/>
      <c r="E42" s="213">
        <v>97208510</v>
      </c>
    </row>
    <row r="43" spans="2:5" s="183" customFormat="1" ht="18.75" customHeight="1">
      <c r="B43" s="211">
        <v>37</v>
      </c>
      <c r="C43" s="212" t="s">
        <v>169</v>
      </c>
      <c r="D43" s="177"/>
      <c r="E43" s="213">
        <v>109083470</v>
      </c>
    </row>
    <row r="44" spans="2:5" s="183" customFormat="1" ht="18.75" customHeight="1">
      <c r="B44" s="229">
        <v>38</v>
      </c>
      <c r="C44" s="230" t="s">
        <v>170</v>
      </c>
      <c r="D44" s="231"/>
      <c r="E44" s="232">
        <v>113354515</v>
      </c>
    </row>
    <row r="45" spans="2:5" s="183" customFormat="1" ht="18.75" customHeight="1">
      <c r="B45" s="217">
        <v>39</v>
      </c>
      <c r="C45" s="218" t="s">
        <v>171</v>
      </c>
      <c r="D45" s="172"/>
      <c r="E45" s="219">
        <v>84900000</v>
      </c>
    </row>
    <row r="46" spans="2:5" s="183" customFormat="1" ht="18.75" customHeight="1">
      <c r="B46" s="211">
        <v>40</v>
      </c>
      <c r="C46" s="212" t="s">
        <v>172</v>
      </c>
      <c r="D46" s="177"/>
      <c r="E46" s="213">
        <v>131700000</v>
      </c>
    </row>
    <row r="47" spans="2:5" s="183" customFormat="1" ht="18.75" customHeight="1">
      <c r="B47" s="211">
        <v>41</v>
      </c>
      <c r="C47" s="212" t="s">
        <v>173</v>
      </c>
      <c r="D47" s="177"/>
      <c r="E47" s="213">
        <v>98228263</v>
      </c>
    </row>
    <row r="48" spans="2:5" s="183" customFormat="1" ht="18.75" customHeight="1">
      <c r="B48" s="211">
        <v>42</v>
      </c>
      <c r="C48" s="212" t="s">
        <v>174</v>
      </c>
      <c r="D48" s="177"/>
      <c r="E48" s="213">
        <v>84150000</v>
      </c>
    </row>
    <row r="49" spans="2:5" s="183" customFormat="1" ht="18.75" customHeight="1">
      <c r="B49" s="211">
        <v>43</v>
      </c>
      <c r="C49" s="212" t="s">
        <v>175</v>
      </c>
      <c r="D49" s="177"/>
      <c r="E49" s="213">
        <v>113354515</v>
      </c>
    </row>
    <row r="50" spans="2:5" s="183" customFormat="1" ht="18.75" customHeight="1">
      <c r="B50" s="214"/>
      <c r="C50" s="215"/>
      <c r="D50" s="207"/>
      <c r="E50" s="216"/>
    </row>
    <row r="51" spans="2:5" s="187" customFormat="1" ht="25.5" customHeight="1">
      <c r="B51" s="222"/>
      <c r="C51" s="223"/>
      <c r="D51" s="224"/>
      <c r="E51" s="186">
        <f>SUM(E7:E49)</f>
        <v>276439356584</v>
      </c>
    </row>
    <row r="52" spans="2:5" s="183" customFormat="1" ht="14.25">
      <c r="B52" s="208"/>
      <c r="C52" s="209"/>
      <c r="D52" s="209"/>
      <c r="E52" s="210"/>
    </row>
    <row r="53" spans="2:5" s="183" customFormat="1" ht="14.25">
      <c r="B53" s="208"/>
      <c r="C53" s="209"/>
      <c r="D53" s="209"/>
      <c r="E53" s="210"/>
    </row>
    <row r="54" spans="2:5" s="183" customFormat="1" ht="14.25">
      <c r="B54" s="208"/>
      <c r="C54" s="209"/>
      <c r="D54" s="209"/>
      <c r="E54" s="210"/>
    </row>
    <row r="55" spans="2:5" s="183" customFormat="1" ht="14.25">
      <c r="B55" s="208"/>
      <c r="C55" s="209"/>
      <c r="D55" s="209"/>
      <c r="E55" s="210"/>
    </row>
    <row r="56" spans="2:5" s="183" customFormat="1" ht="14.25">
      <c r="B56" s="208"/>
      <c r="C56" s="209"/>
      <c r="D56" s="209"/>
      <c r="E56" s="210"/>
    </row>
    <row r="57" spans="2:5" s="183" customFormat="1" ht="14.25">
      <c r="B57" s="208"/>
      <c r="C57" s="209"/>
      <c r="D57" s="209"/>
      <c r="E57" s="210"/>
    </row>
    <row r="58" spans="2:5" s="183" customFormat="1" ht="14.25">
      <c r="B58" s="208"/>
      <c r="C58" s="209"/>
      <c r="D58" s="209"/>
      <c r="E58" s="210"/>
    </row>
    <row r="59" spans="2:5" s="183" customFormat="1" ht="14.25">
      <c r="B59" s="208"/>
      <c r="C59" s="209"/>
      <c r="D59" s="209"/>
      <c r="E59" s="210"/>
    </row>
    <row r="60" spans="2:5" s="183" customFormat="1" ht="14.25">
      <c r="B60" s="208"/>
      <c r="C60" s="209"/>
      <c r="D60" s="209"/>
      <c r="E60" s="210"/>
    </row>
    <row r="61" spans="2:5" s="183" customFormat="1" ht="14.25">
      <c r="B61" s="208"/>
      <c r="C61" s="209"/>
      <c r="D61" s="209"/>
      <c r="E61" s="210"/>
    </row>
    <row r="62" spans="2:5" s="183" customFormat="1" ht="14.25">
      <c r="B62" s="208"/>
      <c r="C62" s="209"/>
      <c r="D62" s="209"/>
      <c r="E62" s="210"/>
    </row>
    <row r="63" spans="2:5" s="183" customFormat="1" ht="14.25">
      <c r="B63" s="208"/>
      <c r="C63" s="209"/>
      <c r="D63" s="209"/>
      <c r="E63" s="210"/>
    </row>
    <row r="64" spans="2:5" s="183" customFormat="1" ht="14.25">
      <c r="B64" s="208"/>
      <c r="C64" s="209"/>
      <c r="D64" s="209"/>
      <c r="E64" s="210"/>
    </row>
    <row r="65" spans="2:5" s="183" customFormat="1" ht="14.25">
      <c r="B65" s="208"/>
      <c r="C65" s="209"/>
      <c r="D65" s="209"/>
      <c r="E65" s="210"/>
    </row>
    <row r="66" spans="2:5" s="183" customFormat="1" ht="14.25">
      <c r="B66" s="208"/>
      <c r="C66" s="209"/>
      <c r="D66" s="209"/>
      <c r="E66" s="210"/>
    </row>
    <row r="67" spans="2:5" s="183" customFormat="1" ht="14.25">
      <c r="B67" s="208"/>
      <c r="C67" s="209"/>
      <c r="D67" s="209"/>
      <c r="E67" s="210"/>
    </row>
    <row r="68" spans="2:5" s="183" customFormat="1" ht="14.25">
      <c r="B68" s="208"/>
      <c r="C68" s="209"/>
      <c r="D68" s="209"/>
      <c r="E68" s="210"/>
    </row>
    <row r="69" spans="2:5" s="183" customFormat="1" ht="14.25">
      <c r="B69" s="208"/>
      <c r="C69" s="209"/>
      <c r="D69" s="209"/>
      <c r="E69" s="210"/>
    </row>
    <row r="70" spans="2:5" s="183" customFormat="1" ht="14.25">
      <c r="B70" s="208"/>
      <c r="C70" s="209"/>
      <c r="D70" s="209"/>
      <c r="E70" s="210"/>
    </row>
    <row r="71" spans="2:5" s="183" customFormat="1" ht="14.25">
      <c r="B71" s="208"/>
      <c r="C71" s="209"/>
      <c r="D71" s="209"/>
      <c r="E71" s="210"/>
    </row>
    <row r="72" spans="2:5" s="183" customFormat="1" ht="14.25">
      <c r="B72" s="208"/>
      <c r="C72" s="209"/>
      <c r="D72" s="209"/>
      <c r="E72" s="210"/>
    </row>
    <row r="73" spans="2:5" s="183" customFormat="1" ht="14.25">
      <c r="B73" s="208"/>
      <c r="C73" s="209"/>
      <c r="D73" s="209"/>
      <c r="E73" s="210"/>
    </row>
    <row r="74" spans="2:5" s="183" customFormat="1" ht="14.25">
      <c r="B74" s="208"/>
      <c r="C74" s="209"/>
      <c r="D74" s="209"/>
      <c r="E74" s="210"/>
    </row>
    <row r="75" spans="2:5" s="183" customFormat="1" ht="14.25">
      <c r="B75" s="208"/>
      <c r="C75" s="209"/>
      <c r="D75" s="209"/>
      <c r="E75" s="210"/>
    </row>
    <row r="76" spans="2:5" s="183" customFormat="1" ht="14.25">
      <c r="B76" s="208"/>
      <c r="C76" s="209"/>
      <c r="D76" s="209"/>
      <c r="E76" s="210"/>
    </row>
    <row r="77" spans="2:5" s="183" customFormat="1" ht="14.25">
      <c r="B77" s="208"/>
      <c r="C77" s="209"/>
      <c r="D77" s="209"/>
      <c r="E77" s="210"/>
    </row>
    <row r="78" spans="2:5" s="183" customFormat="1" ht="14.25">
      <c r="B78" s="208"/>
      <c r="C78" s="209"/>
      <c r="D78" s="209"/>
      <c r="E78" s="210"/>
    </row>
    <row r="79" spans="2:5" s="183" customFormat="1" ht="14.25">
      <c r="B79" s="208"/>
      <c r="C79" s="209"/>
      <c r="D79" s="209"/>
      <c r="E79" s="210"/>
    </row>
    <row r="80" spans="2:5" s="183" customFormat="1" ht="14.25">
      <c r="B80" s="208"/>
      <c r="C80" s="209"/>
      <c r="D80" s="209"/>
      <c r="E80" s="210"/>
    </row>
    <row r="81" spans="2:5" s="183" customFormat="1" ht="14.25">
      <c r="B81" s="208"/>
      <c r="C81" s="209"/>
      <c r="D81" s="209"/>
      <c r="E81" s="210"/>
    </row>
    <row r="82" spans="2:5" s="183" customFormat="1" ht="14.25">
      <c r="B82" s="208"/>
      <c r="C82" s="209"/>
      <c r="D82" s="209"/>
      <c r="E82" s="210"/>
    </row>
    <row r="83" spans="2:5" s="183" customFormat="1" ht="14.25">
      <c r="B83" s="208"/>
      <c r="C83" s="209"/>
      <c r="D83" s="209"/>
      <c r="E83" s="210"/>
    </row>
    <row r="84" spans="2:5" s="183" customFormat="1" ht="14.25">
      <c r="B84" s="208"/>
      <c r="C84" s="209"/>
      <c r="D84" s="209"/>
      <c r="E84" s="210"/>
    </row>
    <row r="85" spans="2:5" s="183" customFormat="1" ht="14.25">
      <c r="B85" s="208"/>
      <c r="C85" s="209"/>
      <c r="D85" s="209"/>
      <c r="E85" s="210"/>
    </row>
    <row r="86" spans="2:5" s="183" customFormat="1" ht="14.25">
      <c r="B86" s="208"/>
      <c r="C86" s="209"/>
      <c r="D86" s="209"/>
      <c r="E86" s="210"/>
    </row>
    <row r="87" spans="2:5" s="183" customFormat="1" ht="14.25">
      <c r="B87" s="208"/>
      <c r="C87" s="209"/>
      <c r="D87" s="209"/>
      <c r="E87" s="210"/>
    </row>
    <row r="88" spans="2:5" s="183" customFormat="1" ht="14.25">
      <c r="B88" s="208"/>
      <c r="C88" s="209"/>
      <c r="D88" s="209"/>
      <c r="E88" s="210"/>
    </row>
    <row r="89" spans="2:5" s="183" customFormat="1" ht="14.25">
      <c r="B89" s="208"/>
      <c r="C89" s="209"/>
      <c r="D89" s="209"/>
      <c r="E89" s="210"/>
    </row>
    <row r="90" spans="2:5" s="183" customFormat="1" ht="14.25">
      <c r="B90" s="208"/>
      <c r="C90" s="209"/>
      <c r="D90" s="209"/>
      <c r="E90" s="210"/>
    </row>
    <row r="91" spans="2:5" s="183" customFormat="1" ht="14.25">
      <c r="B91" s="208"/>
      <c r="C91" s="209"/>
      <c r="D91" s="209"/>
      <c r="E91" s="210"/>
    </row>
    <row r="92" spans="2:5" s="183" customFormat="1" ht="14.25">
      <c r="B92" s="208"/>
      <c r="C92" s="209"/>
      <c r="D92" s="209"/>
      <c r="E92" s="210"/>
    </row>
    <row r="93" spans="2:5" s="183" customFormat="1" ht="14.25">
      <c r="B93" s="208"/>
      <c r="C93" s="209"/>
      <c r="D93" s="209"/>
      <c r="E93" s="210"/>
    </row>
    <row r="94" spans="2:5" s="183" customFormat="1" ht="14.25">
      <c r="B94" s="208"/>
      <c r="C94" s="209"/>
      <c r="D94" s="209"/>
      <c r="E94" s="210"/>
    </row>
    <row r="95" spans="2:5" s="183" customFormat="1" ht="14.25">
      <c r="B95" s="208"/>
      <c r="C95" s="209"/>
      <c r="D95" s="209"/>
      <c r="E95" s="210"/>
    </row>
    <row r="96" spans="2:5" s="183" customFormat="1" ht="14.25">
      <c r="B96" s="208"/>
      <c r="C96" s="209"/>
      <c r="D96" s="209"/>
      <c r="E96" s="210"/>
    </row>
    <row r="97" spans="2:5" s="183" customFormat="1" ht="14.25">
      <c r="B97" s="208"/>
      <c r="C97" s="209"/>
      <c r="D97" s="209"/>
      <c r="E97" s="210"/>
    </row>
    <row r="98" spans="2:5" s="183" customFormat="1" ht="14.25">
      <c r="B98" s="208"/>
      <c r="C98" s="209"/>
      <c r="D98" s="209"/>
      <c r="E98" s="210"/>
    </row>
    <row r="99" spans="2:5" s="183" customFormat="1" ht="14.25">
      <c r="B99" s="208"/>
      <c r="C99" s="209"/>
      <c r="D99" s="209"/>
      <c r="E99" s="210"/>
    </row>
    <row r="100" spans="2:5" s="183" customFormat="1" ht="14.25">
      <c r="B100" s="208"/>
      <c r="C100" s="209"/>
      <c r="D100" s="209"/>
      <c r="E100" s="210"/>
    </row>
    <row r="101" spans="2:5" s="183" customFormat="1" ht="14.25">
      <c r="B101" s="208"/>
      <c r="C101" s="209"/>
      <c r="D101" s="209"/>
      <c r="E101" s="210"/>
    </row>
    <row r="102" spans="2:5" s="183" customFormat="1" ht="14.25">
      <c r="B102" s="208"/>
      <c r="C102" s="209"/>
      <c r="D102" s="209"/>
      <c r="E102" s="210"/>
    </row>
    <row r="103" spans="2:5" s="183" customFormat="1" ht="14.25">
      <c r="B103" s="208"/>
      <c r="C103" s="209"/>
      <c r="D103" s="209"/>
      <c r="E103" s="210"/>
    </row>
    <row r="104" spans="2:5" s="183" customFormat="1" ht="14.25">
      <c r="B104" s="208"/>
      <c r="C104" s="209"/>
      <c r="D104" s="209"/>
      <c r="E104" s="210"/>
    </row>
    <row r="105" spans="2:5" s="183" customFormat="1" ht="14.25">
      <c r="B105" s="208"/>
      <c r="C105" s="209"/>
      <c r="D105" s="209"/>
      <c r="E105" s="210"/>
    </row>
    <row r="106" spans="2:5" s="183" customFormat="1" ht="14.25">
      <c r="B106" s="208"/>
      <c r="C106" s="209"/>
      <c r="D106" s="209"/>
      <c r="E106" s="210"/>
    </row>
    <row r="107" spans="2:5" s="183" customFormat="1" ht="14.25">
      <c r="B107" s="208"/>
      <c r="C107" s="209"/>
      <c r="D107" s="209"/>
      <c r="E107" s="210"/>
    </row>
    <row r="108" spans="2:5" s="183" customFormat="1" ht="14.25">
      <c r="B108" s="208"/>
      <c r="C108" s="172" t="s">
        <v>127</v>
      </c>
      <c r="D108" s="173">
        <v>43</v>
      </c>
      <c r="E108" s="174">
        <v>144278537834</v>
      </c>
    </row>
    <row r="109" spans="2:5" s="183" customFormat="1" ht="14.25">
      <c r="B109" s="208"/>
      <c r="C109" s="172" t="s">
        <v>126</v>
      </c>
      <c r="D109" s="173">
        <v>10</v>
      </c>
      <c r="E109" s="174">
        <f>5971360000+2953017500+1987580000</f>
        <v>10911957500</v>
      </c>
    </row>
    <row r="110" spans="2:5" s="183" customFormat="1" ht="14.25">
      <c r="B110" s="208"/>
      <c r="C110" s="209"/>
      <c r="D110" s="209"/>
      <c r="E110" s="210"/>
    </row>
    <row r="111" spans="2:5" s="183" customFormat="1" ht="14.25">
      <c r="B111" s="208"/>
      <c r="C111" s="209"/>
      <c r="D111" s="209"/>
      <c r="E111" s="210"/>
    </row>
    <row r="112" spans="2:5" s="183" customFormat="1" ht="14.25">
      <c r="B112" s="208"/>
      <c r="C112" s="209"/>
      <c r="D112" s="209"/>
      <c r="E112" s="210"/>
    </row>
    <row r="113" spans="2:5" s="183" customFormat="1" ht="14.25">
      <c r="B113" s="208"/>
      <c r="C113" s="209"/>
      <c r="D113" s="209"/>
      <c r="E113" s="210"/>
    </row>
    <row r="114" spans="2:5" s="183" customFormat="1" ht="14.25">
      <c r="B114" s="208"/>
      <c r="C114" s="209"/>
      <c r="D114" s="209"/>
      <c r="E114" s="210"/>
    </row>
    <row r="115" spans="2:5" s="183" customFormat="1" ht="14.25">
      <c r="B115" s="208"/>
      <c r="C115" s="209"/>
      <c r="D115" s="209"/>
      <c r="E115" s="210"/>
    </row>
    <row r="116" spans="2:5" s="183" customFormat="1" ht="4.5" customHeight="1">
      <c r="B116" s="208"/>
      <c r="C116" s="209"/>
      <c r="D116" s="209"/>
      <c r="E116" s="210"/>
    </row>
    <row r="117" spans="2:5" s="183" customFormat="1" ht="14.25">
      <c r="B117" s="208"/>
      <c r="C117" s="209"/>
      <c r="D117" s="209"/>
      <c r="E117" s="210"/>
    </row>
    <row r="118" spans="2:5" s="183" customFormat="1" ht="14.25">
      <c r="B118" s="208"/>
      <c r="C118" s="209"/>
      <c r="D118" s="209"/>
      <c r="E118" s="210"/>
    </row>
    <row r="119" spans="2:5" s="183" customFormat="1" ht="4.5" customHeight="1">
      <c r="B119" s="208"/>
      <c r="C119" s="209"/>
      <c r="D119" s="209"/>
      <c r="E119" s="210"/>
    </row>
    <row r="120" spans="2:5" s="183" customFormat="1" ht="11.25" customHeight="1">
      <c r="B120" s="208"/>
      <c r="C120" s="209"/>
      <c r="D120" s="209"/>
      <c r="E120" s="210"/>
    </row>
    <row r="121" spans="2:5" s="183" customFormat="1" ht="7.5" customHeight="1">
      <c r="B121" s="208"/>
      <c r="C121" s="209"/>
      <c r="D121" s="209"/>
      <c r="E121" s="210"/>
    </row>
    <row r="122" spans="2:5" s="183" customFormat="1" ht="14.25">
      <c r="B122" s="208"/>
      <c r="C122" s="209"/>
      <c r="D122" s="209"/>
      <c r="E122" s="210"/>
    </row>
    <row r="123" spans="2:5" s="183" customFormat="1" ht="14.25">
      <c r="B123" s="208"/>
      <c r="C123" s="209"/>
      <c r="D123" s="209"/>
      <c r="E123" s="210"/>
    </row>
    <row r="124" spans="2:5" s="183" customFormat="1" ht="14.25">
      <c r="B124" s="208"/>
      <c r="C124" s="209"/>
      <c r="D124" s="209"/>
      <c r="E124" s="210"/>
    </row>
    <row r="125" spans="2:5" s="183" customFormat="1" ht="14.25">
      <c r="B125" s="208"/>
      <c r="C125" s="209"/>
      <c r="D125" s="209"/>
      <c r="E125" s="210"/>
    </row>
    <row r="126" spans="2:5" s="183" customFormat="1" ht="14.25">
      <c r="B126" s="208"/>
      <c r="C126" s="209"/>
      <c r="D126" s="209"/>
      <c r="E126" s="210"/>
    </row>
    <row r="127" spans="2:5" s="183" customFormat="1" ht="14.25">
      <c r="B127" s="208"/>
      <c r="C127" s="209"/>
      <c r="D127" s="209"/>
      <c r="E127" s="210"/>
    </row>
    <row r="128" spans="2:5" s="183" customFormat="1" ht="14.25">
      <c r="B128" s="208"/>
      <c r="C128" s="209"/>
      <c r="D128" s="209"/>
      <c r="E128" s="210"/>
    </row>
    <row r="129" spans="2:5" s="183" customFormat="1" ht="14.25">
      <c r="B129" s="208"/>
      <c r="C129" s="209"/>
      <c r="D129" s="209"/>
      <c r="E129" s="210"/>
    </row>
    <row r="130" spans="2:5" s="183" customFormat="1" ht="14.25">
      <c r="B130" s="208"/>
      <c r="C130" s="209"/>
      <c r="D130" s="209"/>
      <c r="E130" s="210"/>
    </row>
    <row r="131" spans="2:5" s="183" customFormat="1" ht="14.25">
      <c r="B131" s="208"/>
      <c r="C131" s="209"/>
      <c r="D131" s="209"/>
      <c r="E131" s="210"/>
    </row>
    <row r="132" spans="2:5" s="183" customFormat="1" ht="14.25">
      <c r="B132" s="208"/>
      <c r="C132" s="209"/>
      <c r="D132" s="209"/>
      <c r="E132" s="210"/>
    </row>
    <row r="133" spans="2:5" s="183" customFormat="1" ht="14.25">
      <c r="B133" s="208"/>
      <c r="C133" s="209"/>
      <c r="D133" s="209"/>
      <c r="E133" s="210"/>
    </row>
    <row r="134" spans="2:5" s="183" customFormat="1" ht="14.25">
      <c r="B134" s="208"/>
      <c r="C134" s="209"/>
      <c r="D134" s="209"/>
      <c r="E134" s="210"/>
    </row>
    <row r="135" spans="2:5" s="183" customFormat="1" ht="14.25">
      <c r="B135" s="208"/>
      <c r="C135" s="209"/>
      <c r="D135" s="209"/>
      <c r="E135" s="210"/>
    </row>
    <row r="136" spans="2:5" s="183" customFormat="1" ht="14.25">
      <c r="B136" s="208"/>
      <c r="C136" s="209"/>
      <c r="D136" s="209"/>
      <c r="E136" s="210"/>
    </row>
    <row r="137" spans="2:5" s="183" customFormat="1" ht="14.25">
      <c r="B137" s="208"/>
      <c r="C137" s="209"/>
      <c r="D137" s="209"/>
      <c r="E137" s="210"/>
    </row>
    <row r="138" spans="2:5" s="183" customFormat="1" ht="14.25">
      <c r="B138" s="208"/>
      <c r="C138" s="209"/>
      <c r="D138" s="209"/>
      <c r="E138" s="210"/>
    </row>
    <row r="139" spans="2:5" s="183" customFormat="1" ht="14.25">
      <c r="B139" s="208"/>
      <c r="C139" s="209"/>
      <c r="D139" s="209"/>
      <c r="E139" s="210"/>
    </row>
    <row r="140" spans="2:5" s="183" customFormat="1" ht="14.25">
      <c r="B140" s="208"/>
      <c r="C140" s="209"/>
      <c r="D140" s="209"/>
      <c r="E140" s="210"/>
    </row>
  </sheetData>
  <sheetProtection/>
  <mergeCells count="5">
    <mergeCell ref="B1:E1"/>
    <mergeCell ref="B2:E2"/>
    <mergeCell ref="B5:B6"/>
    <mergeCell ref="C5:C6"/>
    <mergeCell ref="D5:D6"/>
  </mergeCells>
  <printOptions/>
  <pageMargins left="0.97" right="0.75" top="0.93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20"/>
  <sheetViews>
    <sheetView tabSelected="1" view="pageBreakPreview" zoomScaleSheetLayoutView="100" zoomScalePageLayoutView="0" workbookViewId="0" topLeftCell="A1">
      <selection activeCell="U40" sqref="U1:W16384"/>
    </sheetView>
  </sheetViews>
  <sheetFormatPr defaultColWidth="9.140625" defaultRowHeight="12.75"/>
  <cols>
    <col min="1" max="1" width="4.140625" style="167" customWidth="1"/>
    <col min="2" max="2" width="41.421875" style="168" customWidth="1"/>
    <col min="3" max="3" width="19.421875" style="166" hidden="1" customWidth="1"/>
    <col min="4" max="4" width="18.00390625" style="166" hidden="1" customWidth="1"/>
    <col min="5" max="5" width="1.8515625" style="166" hidden="1" customWidth="1"/>
    <col min="6" max="7" width="8.421875" style="166" hidden="1" customWidth="1"/>
    <col min="8" max="8" width="1.7109375" style="166" hidden="1" customWidth="1"/>
    <col min="9" max="9" width="9.28125" style="166" customWidth="1"/>
    <col min="10" max="10" width="15.57421875" style="202" hidden="1" customWidth="1"/>
    <col min="11" max="11" width="17.28125" style="202" hidden="1" customWidth="1"/>
    <col min="12" max="12" width="17.28125" style="202" customWidth="1"/>
    <col min="13" max="14" width="17.28125" style="202" hidden="1" customWidth="1"/>
    <col min="15" max="15" width="9.57421875" style="166" customWidth="1"/>
    <col min="16" max="16" width="9.8515625" style="165" customWidth="1"/>
    <col min="17" max="17" width="9.140625" style="165" customWidth="1"/>
    <col min="18" max="18" width="9.421875" style="165" customWidth="1"/>
    <col min="19" max="19" width="1.1484375" style="165" hidden="1" customWidth="1"/>
    <col min="20" max="20" width="6.421875" style="165" customWidth="1"/>
    <col min="21" max="21" width="21.8515625" style="165" customWidth="1"/>
    <col min="22" max="22" width="19.421875" style="165" customWidth="1"/>
    <col min="23" max="23" width="17.57421875" style="165" customWidth="1"/>
    <col min="24" max="16384" width="9.140625" style="165" customWidth="1"/>
  </cols>
  <sheetData>
    <row r="2" spans="2:18" ht="15">
      <c r="B2" s="410" t="s">
        <v>185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</row>
    <row r="3" spans="2:18" ht="15">
      <c r="B3" s="410" t="s">
        <v>214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</row>
    <row r="4" spans="2:18" ht="15">
      <c r="B4" s="236" t="s">
        <v>236</v>
      </c>
      <c r="C4" s="236"/>
      <c r="D4" s="236"/>
      <c r="E4" s="236"/>
      <c r="F4" s="236"/>
      <c r="G4" s="236"/>
      <c r="H4" s="236"/>
      <c r="I4" s="236"/>
      <c r="J4" s="257"/>
      <c r="K4" s="257"/>
      <c r="L4" s="257"/>
      <c r="M4" s="257"/>
      <c r="N4" s="257"/>
      <c r="O4" s="236"/>
      <c r="P4" s="236"/>
      <c r="Q4" s="236"/>
      <c r="R4" s="236"/>
    </row>
    <row r="5" spans="2:18" ht="15">
      <c r="B5" s="236"/>
      <c r="C5" s="236"/>
      <c r="D5" s="236"/>
      <c r="E5" s="236"/>
      <c r="F5" s="236"/>
      <c r="G5" s="236"/>
      <c r="H5" s="236"/>
      <c r="I5" s="236"/>
      <c r="J5" s="257"/>
      <c r="K5" s="257"/>
      <c r="L5" s="257"/>
      <c r="M5" s="257"/>
      <c r="N5" s="257"/>
      <c r="O5" s="236"/>
      <c r="P5" s="236"/>
      <c r="Q5" s="236"/>
      <c r="R5" s="236"/>
    </row>
    <row r="6" spans="1:17" ht="15">
      <c r="A6" s="163"/>
      <c r="B6" s="242"/>
      <c r="P6" s="183"/>
      <c r="Q6" s="183"/>
    </row>
    <row r="7" spans="1:20" s="234" customFormat="1" ht="19.5" customHeight="1">
      <c r="A7" s="403" t="s">
        <v>0</v>
      </c>
      <c r="B7" s="405" t="s">
        <v>212</v>
      </c>
      <c r="C7" s="238" t="s">
        <v>123</v>
      </c>
      <c r="D7" s="238" t="s">
        <v>45</v>
      </c>
      <c r="E7" s="238"/>
      <c r="F7" s="408" t="s">
        <v>186</v>
      </c>
      <c r="G7" s="254"/>
      <c r="H7" s="255" t="s">
        <v>2</v>
      </c>
      <c r="I7" s="411" t="s">
        <v>232</v>
      </c>
      <c r="J7" s="258" t="s">
        <v>2</v>
      </c>
      <c r="K7" s="258" t="s">
        <v>2</v>
      </c>
      <c r="L7" s="258" t="s">
        <v>2</v>
      </c>
      <c r="M7" s="258" t="s">
        <v>215</v>
      </c>
      <c r="N7" s="258" t="s">
        <v>239</v>
      </c>
      <c r="O7" s="238" t="s">
        <v>188</v>
      </c>
      <c r="P7" s="237" t="s">
        <v>178</v>
      </c>
      <c r="Q7" s="239" t="s">
        <v>188</v>
      </c>
      <c r="R7" s="239" t="s">
        <v>180</v>
      </c>
      <c r="T7" s="239" t="s">
        <v>182</v>
      </c>
    </row>
    <row r="8" spans="1:23" s="235" customFormat="1" ht="26.25" customHeight="1" thickBot="1">
      <c r="A8" s="404"/>
      <c r="B8" s="406"/>
      <c r="C8" s="240" t="s">
        <v>124</v>
      </c>
      <c r="D8" s="240" t="s">
        <v>187</v>
      </c>
      <c r="E8" s="240"/>
      <c r="F8" s="409"/>
      <c r="G8" s="256"/>
      <c r="H8" s="253" t="s">
        <v>204</v>
      </c>
      <c r="I8" s="412"/>
      <c r="J8" s="259">
        <v>2020</v>
      </c>
      <c r="K8" s="332">
        <v>2022</v>
      </c>
      <c r="L8" s="374"/>
      <c r="M8" s="332" t="s">
        <v>216</v>
      </c>
      <c r="N8" s="332" t="s">
        <v>241</v>
      </c>
      <c r="O8" s="240" t="s">
        <v>189</v>
      </c>
      <c r="P8" s="241" t="s">
        <v>179</v>
      </c>
      <c r="Q8" s="241" t="s">
        <v>181</v>
      </c>
      <c r="R8" s="241" t="s">
        <v>181</v>
      </c>
      <c r="T8" s="243"/>
      <c r="V8" s="275"/>
      <c r="W8" s="385"/>
    </row>
    <row r="9" spans="1:23" s="275" customFormat="1" ht="57.75" customHeight="1" thickBot="1">
      <c r="A9" s="262">
        <v>1</v>
      </c>
      <c r="B9" s="263" t="s">
        <v>157</v>
      </c>
      <c r="C9" s="264">
        <v>20473665000</v>
      </c>
      <c r="D9" s="265">
        <v>41441533000</v>
      </c>
      <c r="E9" s="266"/>
      <c r="F9" s="266">
        <v>154</v>
      </c>
      <c r="G9" s="267"/>
      <c r="H9" s="268">
        <v>28189000000</v>
      </c>
      <c r="I9" s="269">
        <v>60</v>
      </c>
      <c r="J9" s="336"/>
      <c r="K9" s="370">
        <v>36098753000</v>
      </c>
      <c r="L9" s="375">
        <v>36098753000</v>
      </c>
      <c r="M9" s="349">
        <v>36098753000</v>
      </c>
      <c r="N9" s="349"/>
      <c r="O9" s="270">
        <v>80.69</v>
      </c>
      <c r="P9" s="271">
        <v>76.87</v>
      </c>
      <c r="Q9" s="272">
        <v>80.38</v>
      </c>
      <c r="R9" s="390">
        <v>71.58</v>
      </c>
      <c r="S9" s="274"/>
      <c r="T9" s="274" t="s">
        <v>238</v>
      </c>
      <c r="V9" s="263"/>
      <c r="W9" s="263"/>
    </row>
    <row r="10" spans="1:23" s="275" customFormat="1" ht="57.75" customHeight="1">
      <c r="A10" s="262">
        <v>2</v>
      </c>
      <c r="B10" s="263" t="s">
        <v>177</v>
      </c>
      <c r="C10" s="276">
        <v>13485634000</v>
      </c>
      <c r="D10" s="277">
        <v>20212062000</v>
      </c>
      <c r="E10" s="262"/>
      <c r="F10" s="262">
        <v>45</v>
      </c>
      <c r="G10" s="262"/>
      <c r="H10" s="278">
        <v>24457000000</v>
      </c>
      <c r="I10" s="279">
        <v>75</v>
      </c>
      <c r="J10" s="336"/>
      <c r="K10" s="371"/>
      <c r="L10" s="375">
        <v>57017328300</v>
      </c>
      <c r="M10" s="353">
        <v>57017328300</v>
      </c>
      <c r="N10" s="353"/>
      <c r="O10" s="270">
        <v>67</v>
      </c>
      <c r="P10" s="270">
        <v>67</v>
      </c>
      <c r="Q10" s="273">
        <v>67</v>
      </c>
      <c r="R10" s="390">
        <v>67</v>
      </c>
      <c r="S10" s="274"/>
      <c r="T10" s="274" t="s">
        <v>238</v>
      </c>
      <c r="V10" s="263"/>
      <c r="W10" s="263"/>
    </row>
    <row r="11" spans="1:23" s="275" customFormat="1" ht="57.75" customHeight="1">
      <c r="A11" s="262">
        <v>3</v>
      </c>
      <c r="B11" s="263" t="s">
        <v>208</v>
      </c>
      <c r="C11" s="276"/>
      <c r="D11" s="280">
        <v>3271934000</v>
      </c>
      <c r="E11" s="262"/>
      <c r="F11" s="262">
        <v>44</v>
      </c>
      <c r="G11" s="262"/>
      <c r="H11" s="278">
        <v>1674000000</v>
      </c>
      <c r="I11" s="279">
        <v>40</v>
      </c>
      <c r="J11" s="336"/>
      <c r="K11" s="371"/>
      <c r="L11" s="375">
        <v>8357957500</v>
      </c>
      <c r="M11" s="351">
        <v>8357957500</v>
      </c>
      <c r="N11" s="351"/>
      <c r="O11" s="270">
        <v>63.33</v>
      </c>
      <c r="P11" s="271">
        <v>63.33</v>
      </c>
      <c r="Q11" s="272">
        <v>63.33</v>
      </c>
      <c r="R11" s="270">
        <v>63.33</v>
      </c>
      <c r="S11" s="274"/>
      <c r="T11" s="274" t="s">
        <v>238</v>
      </c>
      <c r="U11" s="391"/>
      <c r="V11" s="263"/>
      <c r="W11" s="263"/>
    </row>
    <row r="12" spans="1:23" s="286" customFormat="1" ht="57.75" customHeight="1">
      <c r="A12" s="262">
        <v>4</v>
      </c>
      <c r="B12" s="282" t="s">
        <v>190</v>
      </c>
      <c r="C12" s="276">
        <v>45519752000</v>
      </c>
      <c r="D12" s="283">
        <v>42374906500</v>
      </c>
      <c r="E12" s="284"/>
      <c r="F12" s="266">
        <v>80</v>
      </c>
      <c r="G12" s="266"/>
      <c r="H12" s="283">
        <v>42655956000</v>
      </c>
      <c r="I12" s="285">
        <v>65</v>
      </c>
      <c r="J12" s="336"/>
      <c r="K12" s="372">
        <v>424429088692</v>
      </c>
      <c r="L12" s="376">
        <v>424429088692</v>
      </c>
      <c r="M12" s="349">
        <v>424429088692</v>
      </c>
      <c r="N12" s="349" t="s">
        <v>240</v>
      </c>
      <c r="O12" s="270">
        <v>51</v>
      </c>
      <c r="P12" s="270">
        <v>51</v>
      </c>
      <c r="Q12" s="272">
        <v>51</v>
      </c>
      <c r="R12" s="270">
        <v>51</v>
      </c>
      <c r="S12" s="274"/>
      <c r="T12" s="274" t="s">
        <v>238</v>
      </c>
      <c r="U12" s="283"/>
      <c r="V12" s="389"/>
      <c r="W12" s="389"/>
    </row>
    <row r="13" spans="1:23" s="275" customFormat="1" ht="57.75" customHeight="1" thickBot="1">
      <c r="A13" s="262" t="s">
        <v>183</v>
      </c>
      <c r="B13" s="287" t="s">
        <v>191</v>
      </c>
      <c r="C13" s="276">
        <v>4414136000</v>
      </c>
      <c r="D13" s="283">
        <v>4677000000</v>
      </c>
      <c r="E13" s="262"/>
      <c r="F13" s="262">
        <v>44</v>
      </c>
      <c r="G13" s="262"/>
      <c r="H13" s="283">
        <v>11381124000</v>
      </c>
      <c r="I13" s="285">
        <v>35</v>
      </c>
      <c r="J13" s="336"/>
      <c r="K13" s="372"/>
      <c r="L13" s="384">
        <v>6759569000</v>
      </c>
      <c r="M13" s="349">
        <v>6759569000</v>
      </c>
      <c r="N13" s="349" t="s">
        <v>240</v>
      </c>
      <c r="O13" s="270">
        <v>76</v>
      </c>
      <c r="P13" s="271">
        <v>65</v>
      </c>
      <c r="Q13" s="272">
        <v>64</v>
      </c>
      <c r="R13" s="271">
        <v>64</v>
      </c>
      <c r="S13" s="274"/>
      <c r="T13" s="274" t="s">
        <v>238</v>
      </c>
      <c r="V13" s="263"/>
      <c r="W13" s="263"/>
    </row>
    <row r="14" spans="1:23" s="275" customFormat="1" ht="57.75" customHeight="1" thickBot="1">
      <c r="A14" s="262">
        <v>6</v>
      </c>
      <c r="B14" s="287" t="s">
        <v>192</v>
      </c>
      <c r="C14" s="276">
        <v>3251425000</v>
      </c>
      <c r="D14" s="283">
        <v>2492600000</v>
      </c>
      <c r="E14" s="284"/>
      <c r="F14" s="288">
        <v>40</v>
      </c>
      <c r="G14" s="288"/>
      <c r="H14" s="283">
        <v>3494000000</v>
      </c>
      <c r="I14" s="285">
        <v>32</v>
      </c>
      <c r="J14" s="336"/>
      <c r="K14" s="373" t="s">
        <v>218</v>
      </c>
      <c r="L14" s="386">
        <v>48041071480</v>
      </c>
      <c r="M14" s="349">
        <v>46551121380</v>
      </c>
      <c r="N14" s="349"/>
      <c r="O14" s="270">
        <v>75</v>
      </c>
      <c r="P14" s="270">
        <v>66.9</v>
      </c>
      <c r="Q14" s="272">
        <v>45.2</v>
      </c>
      <c r="R14" s="273">
        <v>45.2</v>
      </c>
      <c r="S14" s="274"/>
      <c r="T14" s="274" t="s">
        <v>238</v>
      </c>
      <c r="V14" s="263"/>
      <c r="W14" s="263"/>
    </row>
    <row r="15" spans="1:23" s="275" customFormat="1" ht="57.75" customHeight="1">
      <c r="A15" s="262">
        <v>7</v>
      </c>
      <c r="B15" s="282" t="s">
        <v>203</v>
      </c>
      <c r="C15" s="276">
        <v>2647284000</v>
      </c>
      <c r="D15" s="283">
        <v>4331770000</v>
      </c>
      <c r="E15" s="262"/>
      <c r="F15" s="262">
        <v>28</v>
      </c>
      <c r="G15" s="289"/>
      <c r="H15" s="290">
        <v>10930000000</v>
      </c>
      <c r="I15" s="291">
        <v>24</v>
      </c>
      <c r="J15" s="336"/>
      <c r="K15" s="344"/>
      <c r="L15" s="375">
        <v>12759589000</v>
      </c>
      <c r="M15" s="349">
        <v>12759589000</v>
      </c>
      <c r="N15" s="349">
        <v>12511316300</v>
      </c>
      <c r="O15" s="270">
        <v>66.82</v>
      </c>
      <c r="P15" s="271">
        <v>66.82</v>
      </c>
      <c r="Q15" s="272">
        <v>66.82</v>
      </c>
      <c r="R15" s="273">
        <v>66.82</v>
      </c>
      <c r="S15" s="274"/>
      <c r="T15" s="274" t="s">
        <v>238</v>
      </c>
      <c r="V15" s="263"/>
      <c r="W15" s="263"/>
    </row>
    <row r="16" spans="1:23" s="275" customFormat="1" ht="57.75" customHeight="1">
      <c r="A16" s="262">
        <v>8</v>
      </c>
      <c r="B16" s="282" t="s">
        <v>213</v>
      </c>
      <c r="C16" s="276">
        <v>4056998000</v>
      </c>
      <c r="D16" s="280">
        <v>51421373000</v>
      </c>
      <c r="E16" s="284"/>
      <c r="F16" s="288">
        <v>215</v>
      </c>
      <c r="G16" s="288"/>
      <c r="H16" s="283">
        <v>169157044000</v>
      </c>
      <c r="I16" s="285">
        <v>79</v>
      </c>
      <c r="J16" s="334"/>
      <c r="K16" s="344"/>
      <c r="L16" s="375">
        <v>738248665000</v>
      </c>
      <c r="M16" s="348">
        <v>738248665000</v>
      </c>
      <c r="N16" s="348">
        <v>779789191024</v>
      </c>
      <c r="O16" s="271">
        <v>56</v>
      </c>
      <c r="P16" s="271">
        <v>56</v>
      </c>
      <c r="Q16" s="272">
        <v>63</v>
      </c>
      <c r="R16" s="273">
        <v>56</v>
      </c>
      <c r="S16" s="274"/>
      <c r="T16" s="274" t="s">
        <v>238</v>
      </c>
      <c r="V16" s="263"/>
      <c r="W16" s="263"/>
    </row>
    <row r="17" spans="1:23" s="299" customFormat="1" ht="57.75" customHeight="1">
      <c r="A17" s="289">
        <v>9</v>
      </c>
      <c r="B17" s="292" t="s">
        <v>139</v>
      </c>
      <c r="C17" s="293">
        <v>1545305000</v>
      </c>
      <c r="D17" s="294">
        <v>91630009000</v>
      </c>
      <c r="E17" s="295"/>
      <c r="F17" s="296">
        <v>94</v>
      </c>
      <c r="G17" s="296"/>
      <c r="H17" s="297">
        <v>220875970000</v>
      </c>
      <c r="I17" s="298">
        <v>76</v>
      </c>
      <c r="J17" s="336"/>
      <c r="K17" s="344"/>
      <c r="L17" s="375">
        <v>386831834000</v>
      </c>
      <c r="M17" s="349">
        <v>386831834000</v>
      </c>
      <c r="N17" s="349"/>
      <c r="O17" s="270">
        <v>75</v>
      </c>
      <c r="P17" s="271">
        <v>72</v>
      </c>
      <c r="Q17" s="272">
        <v>69</v>
      </c>
      <c r="R17" s="273">
        <v>69</v>
      </c>
      <c r="S17" s="274"/>
      <c r="T17" s="274" t="s">
        <v>238</v>
      </c>
      <c r="V17" s="292"/>
      <c r="W17" s="292"/>
    </row>
    <row r="18" spans="1:23" s="275" customFormat="1" ht="57.75" customHeight="1" thickBot="1">
      <c r="A18" s="262">
        <v>10</v>
      </c>
      <c r="B18" s="300" t="s">
        <v>209</v>
      </c>
      <c r="C18" s="276">
        <v>1096475000</v>
      </c>
      <c r="D18" s="283">
        <v>146590820000</v>
      </c>
      <c r="E18" s="262"/>
      <c r="F18" s="262">
        <v>219</v>
      </c>
      <c r="G18" s="262"/>
      <c r="H18" s="283">
        <v>228046721000</v>
      </c>
      <c r="I18" s="285">
        <v>60</v>
      </c>
      <c r="J18" s="334"/>
      <c r="K18" s="344"/>
      <c r="L18" s="375">
        <v>126148846000</v>
      </c>
      <c r="M18" s="349">
        <v>126148846000</v>
      </c>
      <c r="N18" s="349"/>
      <c r="O18" s="273">
        <v>79.6</v>
      </c>
      <c r="P18" s="273">
        <v>60</v>
      </c>
      <c r="Q18" s="272">
        <v>48.1</v>
      </c>
      <c r="R18" s="273">
        <v>48.1</v>
      </c>
      <c r="S18" s="274"/>
      <c r="T18" s="274" t="s">
        <v>238</v>
      </c>
      <c r="V18" s="263"/>
      <c r="W18" s="263"/>
    </row>
    <row r="19" spans="1:23" s="275" customFormat="1" ht="57.75" customHeight="1" thickBot="1">
      <c r="A19" s="262">
        <v>11</v>
      </c>
      <c r="B19" s="300" t="s">
        <v>193</v>
      </c>
      <c r="C19" s="276">
        <v>2947235000</v>
      </c>
      <c r="D19" s="283">
        <v>9906748000</v>
      </c>
      <c r="E19" s="284"/>
      <c r="F19" s="296">
        <v>92</v>
      </c>
      <c r="G19" s="296"/>
      <c r="H19" s="290">
        <v>14759316000</v>
      </c>
      <c r="I19" s="291">
        <v>58</v>
      </c>
      <c r="J19" s="334"/>
      <c r="K19" s="365">
        <v>21444285900</v>
      </c>
      <c r="L19" s="375">
        <v>21444285900</v>
      </c>
      <c r="M19" s="349">
        <v>21444285900</v>
      </c>
      <c r="N19" s="349" t="s">
        <v>240</v>
      </c>
      <c r="O19" s="270">
        <v>75</v>
      </c>
      <c r="P19" s="271">
        <v>66.81</v>
      </c>
      <c r="Q19" s="272">
        <v>75</v>
      </c>
      <c r="R19" s="273">
        <v>66.81</v>
      </c>
      <c r="S19" s="274"/>
      <c r="T19" s="274" t="s">
        <v>238</v>
      </c>
      <c r="V19" s="263"/>
      <c r="W19" s="263"/>
    </row>
    <row r="20" spans="1:24" s="275" customFormat="1" ht="57.75" customHeight="1" thickBot="1">
      <c r="A20" s="262">
        <v>12</v>
      </c>
      <c r="B20" s="300" t="s">
        <v>194</v>
      </c>
      <c r="C20" s="276">
        <v>1526436000</v>
      </c>
      <c r="D20" s="283">
        <v>4566546500</v>
      </c>
      <c r="E20" s="284"/>
      <c r="F20" s="301">
        <v>37</v>
      </c>
      <c r="G20" s="301"/>
      <c r="H20" s="302">
        <v>7405282000</v>
      </c>
      <c r="I20" s="303">
        <v>51</v>
      </c>
      <c r="J20" s="333"/>
      <c r="K20" s="359"/>
      <c r="L20" s="375">
        <v>15348185000</v>
      </c>
      <c r="M20" s="351">
        <v>15348185000</v>
      </c>
      <c r="N20" s="351"/>
      <c r="O20" s="270">
        <v>75</v>
      </c>
      <c r="P20" s="271">
        <v>54</v>
      </c>
      <c r="Q20" s="272">
        <v>75</v>
      </c>
      <c r="R20" s="271">
        <v>56</v>
      </c>
      <c r="S20" s="274"/>
      <c r="T20" s="274" t="s">
        <v>238</v>
      </c>
      <c r="V20" s="263"/>
      <c r="W20" s="263"/>
      <c r="X20" s="275" t="s">
        <v>235</v>
      </c>
    </row>
    <row r="21" spans="1:23" s="275" customFormat="1" ht="57.75" customHeight="1" thickBot="1">
      <c r="A21" s="262">
        <v>13</v>
      </c>
      <c r="B21" s="263" t="s">
        <v>195</v>
      </c>
      <c r="C21" s="276">
        <v>1057600000</v>
      </c>
      <c r="D21" s="283">
        <v>6042221000</v>
      </c>
      <c r="E21" s="262"/>
      <c r="F21" s="262">
        <v>54</v>
      </c>
      <c r="G21" s="262"/>
      <c r="H21" s="302">
        <v>7533938000</v>
      </c>
      <c r="I21" s="303">
        <v>51</v>
      </c>
      <c r="J21" s="336"/>
      <c r="K21" s="360"/>
      <c r="L21" s="375">
        <v>14145846000</v>
      </c>
      <c r="M21" s="352">
        <v>14145846000</v>
      </c>
      <c r="O21" s="270">
        <v>84</v>
      </c>
      <c r="P21" s="271">
        <v>70.3</v>
      </c>
      <c r="Q21" s="272">
        <v>70.3</v>
      </c>
      <c r="R21" s="271">
        <v>70.3</v>
      </c>
      <c r="S21" s="274"/>
      <c r="T21" s="274" t="s">
        <v>238</v>
      </c>
      <c r="V21" s="263"/>
      <c r="W21" s="263"/>
    </row>
    <row r="22" spans="1:23" s="275" customFormat="1" ht="57.75" customHeight="1" thickBot="1">
      <c r="A22" s="262">
        <v>14</v>
      </c>
      <c r="B22" s="287" t="s">
        <v>210</v>
      </c>
      <c r="C22" s="304">
        <v>46045547000</v>
      </c>
      <c r="D22" s="277">
        <v>7734950000</v>
      </c>
      <c r="E22" s="262"/>
      <c r="F22" s="262">
        <v>47</v>
      </c>
      <c r="G22" s="262"/>
      <c r="H22" s="302">
        <v>8119660000</v>
      </c>
      <c r="I22" s="303">
        <v>37</v>
      </c>
      <c r="J22" s="339"/>
      <c r="K22" s="344"/>
      <c r="L22" s="375">
        <v>10631861250</v>
      </c>
      <c r="M22" s="349">
        <v>10631861250</v>
      </c>
      <c r="N22" s="349"/>
      <c r="O22" s="270">
        <v>72</v>
      </c>
      <c r="P22" s="271">
        <v>63</v>
      </c>
      <c r="Q22" s="272">
        <v>63</v>
      </c>
      <c r="R22" s="271">
        <v>63</v>
      </c>
      <c r="S22" s="274"/>
      <c r="T22" s="274" t="s">
        <v>238</v>
      </c>
      <c r="U22" s="277"/>
      <c r="V22" s="263"/>
      <c r="W22" s="263"/>
    </row>
    <row r="23" spans="1:23" s="275" customFormat="1" ht="57.75" customHeight="1" thickBot="1">
      <c r="A23" s="262">
        <v>15</v>
      </c>
      <c r="B23" s="262" t="s">
        <v>211</v>
      </c>
      <c r="C23" s="276">
        <v>59129132000</v>
      </c>
      <c r="D23" s="305">
        <v>9405601000</v>
      </c>
      <c r="E23" s="262"/>
      <c r="F23" s="262">
        <v>49</v>
      </c>
      <c r="G23" s="262"/>
      <c r="H23" s="302">
        <v>7788223000</v>
      </c>
      <c r="I23" s="306">
        <v>51</v>
      </c>
      <c r="J23" s="334"/>
      <c r="K23" s="365">
        <v>50749967400</v>
      </c>
      <c r="L23" s="375">
        <v>50749967400</v>
      </c>
      <c r="M23" s="351">
        <v>50749967400</v>
      </c>
      <c r="N23" s="351"/>
      <c r="O23" s="270">
        <v>82.5</v>
      </c>
      <c r="P23" s="271">
        <v>58.7</v>
      </c>
      <c r="Q23" s="272">
        <v>82.5</v>
      </c>
      <c r="R23" s="273">
        <v>41.9</v>
      </c>
      <c r="S23" s="274"/>
      <c r="T23" s="274" t="s">
        <v>238</v>
      </c>
      <c r="V23" s="263"/>
      <c r="W23" s="263"/>
    </row>
    <row r="24" spans="1:23" s="275" customFormat="1" ht="57.75" customHeight="1">
      <c r="A24" s="262">
        <v>16</v>
      </c>
      <c r="B24" s="287" t="s">
        <v>196</v>
      </c>
      <c r="C24" s="276">
        <v>17432297000</v>
      </c>
      <c r="D24" s="280">
        <v>3234404000</v>
      </c>
      <c r="E24" s="262"/>
      <c r="F24" s="262">
        <v>22</v>
      </c>
      <c r="G24" s="262"/>
      <c r="H24" s="307">
        <v>3503038000</v>
      </c>
      <c r="I24" s="308">
        <v>44</v>
      </c>
      <c r="J24" s="335"/>
      <c r="K24" s="344"/>
      <c r="L24" s="375">
        <v>7870632000</v>
      </c>
      <c r="M24" s="349">
        <v>7870632000</v>
      </c>
      <c r="N24" s="349"/>
      <c r="O24" s="270">
        <v>70.22</v>
      </c>
      <c r="P24" s="270">
        <v>70.22</v>
      </c>
      <c r="Q24" s="272">
        <v>70.22</v>
      </c>
      <c r="R24" s="270">
        <v>70.22</v>
      </c>
      <c r="S24" s="274"/>
      <c r="T24" s="274" t="s">
        <v>238</v>
      </c>
      <c r="V24" s="263"/>
      <c r="W24" s="263"/>
    </row>
    <row r="25" spans="1:23" s="275" customFormat="1" ht="57.75" customHeight="1" thickBot="1">
      <c r="A25" s="262">
        <v>17</v>
      </c>
      <c r="B25" s="287" t="s">
        <v>197</v>
      </c>
      <c r="C25" s="276">
        <v>7814635000</v>
      </c>
      <c r="D25" s="280">
        <v>2394100000</v>
      </c>
      <c r="E25" s="262"/>
      <c r="F25" s="262">
        <v>41</v>
      </c>
      <c r="G25" s="262"/>
      <c r="H25" s="307">
        <v>2072000000</v>
      </c>
      <c r="I25" s="309">
        <v>34</v>
      </c>
      <c r="J25" s="336"/>
      <c r="K25" s="393">
        <v>16991242000</v>
      </c>
      <c r="L25" s="383">
        <v>16991242000</v>
      </c>
      <c r="M25" s="349">
        <v>16991242000</v>
      </c>
      <c r="N25" s="349"/>
      <c r="O25" s="270">
        <v>73</v>
      </c>
      <c r="P25" s="270">
        <v>67</v>
      </c>
      <c r="Q25" s="272">
        <v>73</v>
      </c>
      <c r="R25" s="270">
        <v>67</v>
      </c>
      <c r="S25" s="274"/>
      <c r="T25" s="274" t="s">
        <v>238</v>
      </c>
      <c r="U25" s="280"/>
      <c r="V25" s="263"/>
      <c r="W25" s="263"/>
    </row>
    <row r="26" spans="1:23" s="275" customFormat="1" ht="57.75" customHeight="1" thickBot="1">
      <c r="A26" s="262">
        <v>18</v>
      </c>
      <c r="B26" s="287" t="s">
        <v>233</v>
      </c>
      <c r="C26" s="276">
        <v>3969739000</v>
      </c>
      <c r="D26" s="283">
        <v>1371920000</v>
      </c>
      <c r="E26" s="262"/>
      <c r="F26" s="262">
        <v>26</v>
      </c>
      <c r="G26" s="262"/>
      <c r="H26" s="310">
        <v>1172000000</v>
      </c>
      <c r="I26" s="309">
        <v>30</v>
      </c>
      <c r="J26" s="336"/>
      <c r="K26" s="362">
        <v>9749503782</v>
      </c>
      <c r="L26" s="375">
        <v>9749503782</v>
      </c>
      <c r="M26" s="351">
        <v>9749503782</v>
      </c>
      <c r="N26" s="351"/>
      <c r="O26" s="270">
        <v>61.69</v>
      </c>
      <c r="P26" s="271">
        <v>61.69</v>
      </c>
      <c r="Q26" s="272">
        <v>61.69</v>
      </c>
      <c r="R26" s="273">
        <v>61.69</v>
      </c>
      <c r="S26" s="274"/>
      <c r="T26" s="274" t="s">
        <v>238</v>
      </c>
      <c r="U26" s="280"/>
      <c r="V26" s="263"/>
      <c r="W26" s="263"/>
    </row>
    <row r="27" spans="1:23" s="275" customFormat="1" ht="57.75" customHeight="1" thickBot="1">
      <c r="A27" s="262">
        <v>19</v>
      </c>
      <c r="B27" s="287" t="s">
        <v>234</v>
      </c>
      <c r="C27" s="276">
        <v>2187888000</v>
      </c>
      <c r="D27" s="283">
        <v>4315394000</v>
      </c>
      <c r="E27" s="262"/>
      <c r="F27" s="262">
        <v>54</v>
      </c>
      <c r="G27" s="262"/>
      <c r="H27" s="307">
        <v>7184647000</v>
      </c>
      <c r="I27" s="311">
        <v>43</v>
      </c>
      <c r="J27" s="334"/>
      <c r="K27" s="364">
        <v>14847244850</v>
      </c>
      <c r="L27" s="383">
        <v>14847244850</v>
      </c>
      <c r="M27" s="349">
        <v>14847244850</v>
      </c>
      <c r="N27" s="349"/>
      <c r="O27" s="273">
        <v>74</v>
      </c>
      <c r="P27" s="273">
        <v>59</v>
      </c>
      <c r="Q27" s="272">
        <v>58.6</v>
      </c>
      <c r="R27" s="273">
        <v>58.6</v>
      </c>
      <c r="S27" s="274"/>
      <c r="T27" s="274" t="s">
        <v>238</v>
      </c>
      <c r="V27" s="263"/>
      <c r="W27" s="263"/>
    </row>
    <row r="28" spans="1:23" s="275" customFormat="1" ht="57.75" customHeight="1" thickBot="1">
      <c r="A28" s="262">
        <v>20</v>
      </c>
      <c r="B28" s="282" t="s">
        <v>198</v>
      </c>
      <c r="C28" s="276">
        <v>30809785000</v>
      </c>
      <c r="D28" s="283">
        <v>2076900000</v>
      </c>
      <c r="E28" s="262"/>
      <c r="F28" s="262">
        <v>45</v>
      </c>
      <c r="G28" s="262"/>
      <c r="H28" s="307">
        <v>7055650000</v>
      </c>
      <c r="I28" s="311">
        <v>26</v>
      </c>
      <c r="J28" s="337"/>
      <c r="K28" s="358"/>
      <c r="L28" s="375">
        <v>7790332000</v>
      </c>
      <c r="M28" s="349">
        <v>7790332000</v>
      </c>
      <c r="N28" s="349">
        <v>14866159600</v>
      </c>
      <c r="O28" s="270">
        <v>63.87</v>
      </c>
      <c r="P28" s="270">
        <v>63.87</v>
      </c>
      <c r="Q28" s="273">
        <v>63.87</v>
      </c>
      <c r="R28" s="273">
        <v>63.87</v>
      </c>
      <c r="S28" s="274"/>
      <c r="T28" s="274" t="s">
        <v>238</v>
      </c>
      <c r="V28" s="263"/>
      <c r="W28" s="263"/>
    </row>
    <row r="29" spans="1:23" s="275" customFormat="1" ht="57.75" customHeight="1" thickBot="1">
      <c r="A29" s="262">
        <v>21</v>
      </c>
      <c r="B29" s="282" t="s">
        <v>199</v>
      </c>
      <c r="C29" s="276">
        <v>1364040000</v>
      </c>
      <c r="D29" s="283">
        <v>4951123000</v>
      </c>
      <c r="E29" s="262"/>
      <c r="F29" s="262">
        <v>63</v>
      </c>
      <c r="G29" s="262"/>
      <c r="H29" s="307">
        <v>2498000000</v>
      </c>
      <c r="I29" s="308">
        <v>34</v>
      </c>
      <c r="J29" s="340"/>
      <c r="K29" s="361" t="s">
        <v>217</v>
      </c>
      <c r="L29" s="375">
        <v>8790502000</v>
      </c>
      <c r="M29" s="349">
        <v>8790502000</v>
      </c>
      <c r="N29" s="349"/>
      <c r="O29" s="312">
        <v>62.37</v>
      </c>
      <c r="P29" s="312">
        <v>62.37</v>
      </c>
      <c r="Q29" s="272">
        <v>62.37</v>
      </c>
      <c r="R29" s="382">
        <v>62.37</v>
      </c>
      <c r="S29" s="274"/>
      <c r="T29" s="274" t="s">
        <v>238</v>
      </c>
      <c r="V29" s="263"/>
      <c r="W29" s="263"/>
    </row>
    <row r="30" spans="1:23" s="275" customFormat="1" ht="57.75" customHeight="1" thickBot="1">
      <c r="A30" s="262">
        <v>22</v>
      </c>
      <c r="B30" s="282" t="s">
        <v>200</v>
      </c>
      <c r="C30" s="276">
        <v>4205467000</v>
      </c>
      <c r="D30" s="283">
        <v>2098800000</v>
      </c>
      <c r="E30" s="262"/>
      <c r="F30" s="262">
        <v>47</v>
      </c>
      <c r="G30" s="262"/>
      <c r="H30" s="307">
        <v>2754200000</v>
      </c>
      <c r="I30" s="311">
        <v>37</v>
      </c>
      <c r="J30" s="341"/>
      <c r="K30" s="363">
        <v>5698649000</v>
      </c>
      <c r="L30" s="375">
        <v>5698649000</v>
      </c>
      <c r="M30" s="351">
        <v>5698649000</v>
      </c>
      <c r="N30" s="351"/>
      <c r="O30" s="270">
        <v>75</v>
      </c>
      <c r="P30" s="312">
        <v>59.2</v>
      </c>
      <c r="Q30" s="273">
        <v>59.2</v>
      </c>
      <c r="R30" s="270">
        <v>59.2</v>
      </c>
      <c r="S30" s="274"/>
      <c r="T30" s="274" t="s">
        <v>238</v>
      </c>
      <c r="V30" s="263"/>
      <c r="W30" s="263"/>
    </row>
    <row r="31" spans="1:23" s="275" customFormat="1" ht="57.75" customHeight="1" thickBot="1">
      <c r="A31" s="262">
        <v>23</v>
      </c>
      <c r="B31" s="282" t="s">
        <v>201</v>
      </c>
      <c r="C31" s="276">
        <v>2304882000</v>
      </c>
      <c r="D31" s="283">
        <v>1863697000</v>
      </c>
      <c r="E31" s="262"/>
      <c r="F31" s="262">
        <v>32</v>
      </c>
      <c r="G31" s="262"/>
      <c r="H31" s="307">
        <v>1606000000</v>
      </c>
      <c r="I31" s="308">
        <v>25</v>
      </c>
      <c r="J31" s="335"/>
      <c r="K31" s="367" t="s">
        <v>231</v>
      </c>
      <c r="L31" s="375">
        <v>12797309120</v>
      </c>
      <c r="M31" s="349">
        <v>12797309120</v>
      </c>
      <c r="N31" s="349">
        <v>15045338120</v>
      </c>
      <c r="O31" s="270">
        <v>91</v>
      </c>
      <c r="P31" s="270">
        <v>65</v>
      </c>
      <c r="Q31" s="273">
        <v>65</v>
      </c>
      <c r="R31" s="392">
        <v>65</v>
      </c>
      <c r="S31" s="274"/>
      <c r="T31" s="274" t="s">
        <v>238</v>
      </c>
      <c r="U31" s="283"/>
      <c r="V31" s="263"/>
      <c r="W31" s="263"/>
    </row>
    <row r="32" spans="1:23" s="275" customFormat="1" ht="57.75" customHeight="1" thickBot="1">
      <c r="A32" s="262">
        <v>24</v>
      </c>
      <c r="B32" s="287" t="s">
        <v>202</v>
      </c>
      <c r="C32" s="313">
        <v>1014928000</v>
      </c>
      <c r="D32" s="283">
        <v>1191000000</v>
      </c>
      <c r="E32" s="314"/>
      <c r="F32" s="314">
        <v>33</v>
      </c>
      <c r="G32" s="314"/>
      <c r="H32" s="307">
        <v>7796000000</v>
      </c>
      <c r="I32" s="309">
        <v>25</v>
      </c>
      <c r="J32" s="336"/>
      <c r="K32" s="358"/>
      <c r="L32" s="375">
        <v>5483514000</v>
      </c>
      <c r="M32" s="350">
        <v>5483514000</v>
      </c>
      <c r="N32" s="352" t="s">
        <v>240</v>
      </c>
      <c r="O32" s="281">
        <v>72.29</v>
      </c>
      <c r="P32" s="271">
        <v>72.29</v>
      </c>
      <c r="Q32" s="272">
        <v>72.29</v>
      </c>
      <c r="R32" s="273">
        <v>72.29</v>
      </c>
      <c r="S32" s="274"/>
      <c r="T32" s="274" t="s">
        <v>238</v>
      </c>
      <c r="V32" s="263"/>
      <c r="W32" s="263"/>
    </row>
    <row r="33" spans="1:23" s="275" customFormat="1" ht="57.75" customHeight="1" thickBot="1">
      <c r="A33" s="262">
        <v>25</v>
      </c>
      <c r="B33" s="282" t="s">
        <v>184</v>
      </c>
      <c r="C33" s="276">
        <v>270710000</v>
      </c>
      <c r="D33" s="315">
        <v>386724000</v>
      </c>
      <c r="E33" s="262"/>
      <c r="F33" s="262">
        <v>37</v>
      </c>
      <c r="G33" s="262"/>
      <c r="H33" s="307">
        <v>4579650000</v>
      </c>
      <c r="I33" s="309">
        <v>24</v>
      </c>
      <c r="J33" s="336"/>
      <c r="K33" s="367" t="s">
        <v>224</v>
      </c>
      <c r="L33" s="375">
        <v>2587630600</v>
      </c>
      <c r="M33" s="349">
        <v>2587630600</v>
      </c>
      <c r="N33" s="349"/>
      <c r="O33" s="270">
        <v>69.86</v>
      </c>
      <c r="P33" s="270">
        <v>69.86</v>
      </c>
      <c r="Q33" s="273">
        <v>69.86</v>
      </c>
      <c r="R33" s="273">
        <v>69.86</v>
      </c>
      <c r="S33" s="274"/>
      <c r="T33" s="274" t="s">
        <v>238</v>
      </c>
      <c r="V33" s="263"/>
      <c r="W33" s="263"/>
    </row>
    <row r="34" spans="1:23" s="275" customFormat="1" ht="57.75" customHeight="1" thickBot="1">
      <c r="A34" s="262">
        <v>26</v>
      </c>
      <c r="B34" s="282" t="s">
        <v>205</v>
      </c>
      <c r="C34" s="276">
        <v>398155000</v>
      </c>
      <c r="D34" s="280">
        <v>2923191000</v>
      </c>
      <c r="E34" s="262"/>
      <c r="F34" s="262">
        <v>49</v>
      </c>
      <c r="G34" s="262"/>
      <c r="H34" s="310">
        <v>4949414000</v>
      </c>
      <c r="I34" s="309">
        <v>23</v>
      </c>
      <c r="J34" s="336"/>
      <c r="K34" s="367" t="s">
        <v>222</v>
      </c>
      <c r="L34" s="375">
        <v>9015830000</v>
      </c>
      <c r="M34" s="349">
        <v>9015830000</v>
      </c>
      <c r="N34" s="349"/>
      <c r="O34" s="270">
        <v>75</v>
      </c>
      <c r="P34" s="271">
        <v>56.01</v>
      </c>
      <c r="Q34" s="272">
        <v>56.01</v>
      </c>
      <c r="R34" s="273">
        <v>56.01</v>
      </c>
      <c r="S34" s="274"/>
      <c r="T34" s="274" t="s">
        <v>238</v>
      </c>
      <c r="V34" s="263"/>
      <c r="W34" s="263"/>
    </row>
    <row r="35" spans="1:23" s="275" customFormat="1" ht="57.75" customHeight="1" thickBot="1">
      <c r="A35" s="262">
        <v>27</v>
      </c>
      <c r="B35" s="282" t="s">
        <v>206</v>
      </c>
      <c r="C35" s="276">
        <v>186159000</v>
      </c>
      <c r="D35" s="280">
        <v>13983692000</v>
      </c>
      <c r="E35" s="262"/>
      <c r="F35" s="262">
        <v>262</v>
      </c>
      <c r="G35" s="316"/>
      <c r="H35" s="317">
        <v>26078006000</v>
      </c>
      <c r="I35" s="318">
        <v>43</v>
      </c>
      <c r="J35" s="335"/>
      <c r="K35" s="368" t="s">
        <v>223</v>
      </c>
      <c r="L35" s="375">
        <v>32449626818</v>
      </c>
      <c r="M35" s="354">
        <v>32449626818</v>
      </c>
      <c r="N35" s="354"/>
      <c r="O35" s="270">
        <v>79.03</v>
      </c>
      <c r="P35" s="271">
        <v>79.03</v>
      </c>
      <c r="Q35" s="272">
        <v>79.03</v>
      </c>
      <c r="R35" s="273">
        <v>79.03</v>
      </c>
      <c r="S35" s="274"/>
      <c r="T35" s="274" t="s">
        <v>238</v>
      </c>
      <c r="U35" s="262"/>
      <c r="V35" s="263"/>
      <c r="W35" s="263"/>
    </row>
    <row r="36" spans="1:23" s="275" customFormat="1" ht="57.75" customHeight="1" thickBot="1">
      <c r="A36" s="262">
        <v>28</v>
      </c>
      <c r="B36" s="282" t="s">
        <v>173</v>
      </c>
      <c r="C36" s="276">
        <v>230663000</v>
      </c>
      <c r="D36" s="283">
        <v>3399300000</v>
      </c>
      <c r="E36" s="262"/>
      <c r="F36" s="262">
        <v>28</v>
      </c>
      <c r="G36" s="262"/>
      <c r="H36" s="310">
        <v>437200000</v>
      </c>
      <c r="I36" s="309">
        <v>26</v>
      </c>
      <c r="J36" s="336"/>
      <c r="K36" s="344"/>
      <c r="L36" s="375">
        <v>2544725000</v>
      </c>
      <c r="M36" s="350">
        <v>2544725000</v>
      </c>
      <c r="N36" s="350"/>
      <c r="O36" s="281">
        <v>100</v>
      </c>
      <c r="P36" s="271">
        <v>78</v>
      </c>
      <c r="Q36" s="281">
        <v>100</v>
      </c>
      <c r="R36" s="271">
        <v>78</v>
      </c>
      <c r="S36" s="274"/>
      <c r="T36" s="274" t="s">
        <v>238</v>
      </c>
      <c r="U36" s="262"/>
      <c r="V36" s="263"/>
      <c r="W36" s="263"/>
    </row>
    <row r="37" spans="1:23" s="275" customFormat="1" ht="57.75" customHeight="1" thickBot="1">
      <c r="A37" s="262">
        <v>29</v>
      </c>
      <c r="B37" s="282" t="s">
        <v>172</v>
      </c>
      <c r="C37" s="276">
        <v>272349000</v>
      </c>
      <c r="D37" s="283">
        <v>383117000</v>
      </c>
      <c r="E37" s="262"/>
      <c r="F37" s="262">
        <v>35</v>
      </c>
      <c r="G37" s="262"/>
      <c r="H37" s="310">
        <v>4605390000</v>
      </c>
      <c r="I37" s="309">
        <v>33</v>
      </c>
      <c r="J37" s="336"/>
      <c r="K37" s="366">
        <v>2479013000</v>
      </c>
      <c r="L37" s="375">
        <v>2479013000</v>
      </c>
      <c r="M37" s="354">
        <v>2479013000</v>
      </c>
      <c r="N37" s="354" t="s">
        <v>240</v>
      </c>
      <c r="O37" s="270">
        <v>76.34</v>
      </c>
      <c r="P37" s="271">
        <v>76.34</v>
      </c>
      <c r="Q37" s="272">
        <v>76.34</v>
      </c>
      <c r="R37" s="273">
        <v>76.34</v>
      </c>
      <c r="S37" s="274"/>
      <c r="T37" s="274" t="s">
        <v>238</v>
      </c>
      <c r="U37" s="262"/>
      <c r="V37" s="263"/>
      <c r="W37" s="263"/>
    </row>
    <row r="38" spans="1:23" s="275" customFormat="1" ht="57.75" customHeight="1" thickBot="1">
      <c r="A38" s="262">
        <v>30</v>
      </c>
      <c r="B38" s="282" t="s">
        <v>171</v>
      </c>
      <c r="C38" s="276">
        <v>250490000</v>
      </c>
      <c r="D38" s="280">
        <v>327999000</v>
      </c>
      <c r="E38" s="262"/>
      <c r="F38" s="262">
        <v>29</v>
      </c>
      <c r="G38" s="262"/>
      <c r="H38" s="310">
        <v>4626675000</v>
      </c>
      <c r="I38" s="309">
        <v>24</v>
      </c>
      <c r="J38" s="336"/>
      <c r="K38" s="367" t="s">
        <v>219</v>
      </c>
      <c r="L38" s="375">
        <v>2632859000</v>
      </c>
      <c r="M38" s="354">
        <v>2632859000</v>
      </c>
      <c r="N38" s="354" t="s">
        <v>240</v>
      </c>
      <c r="O38" s="270">
        <v>62</v>
      </c>
      <c r="P38" s="271">
        <v>62</v>
      </c>
      <c r="Q38" s="272">
        <v>62</v>
      </c>
      <c r="R38" s="273">
        <v>62</v>
      </c>
      <c r="S38" s="274"/>
      <c r="T38" s="274" t="s">
        <v>237</v>
      </c>
      <c r="U38" s="262"/>
      <c r="V38" s="263"/>
      <c r="W38" s="263"/>
    </row>
    <row r="39" spans="1:23" s="275" customFormat="1" ht="57.75" customHeight="1" thickBot="1">
      <c r="A39" s="262">
        <v>31</v>
      </c>
      <c r="B39" s="282" t="s">
        <v>170</v>
      </c>
      <c r="C39" s="276">
        <v>350000000</v>
      </c>
      <c r="D39" s="280">
        <v>387700000</v>
      </c>
      <c r="E39" s="262"/>
      <c r="F39" s="262">
        <v>32</v>
      </c>
      <c r="G39" s="262"/>
      <c r="H39" s="310">
        <v>689100000</v>
      </c>
      <c r="I39" s="309">
        <v>29</v>
      </c>
      <c r="J39" s="336"/>
      <c r="K39" s="367" t="s">
        <v>220</v>
      </c>
      <c r="L39" s="375">
        <v>2353226000</v>
      </c>
      <c r="M39" s="355">
        <v>2353226000</v>
      </c>
      <c r="N39" s="355" t="s">
        <v>240</v>
      </c>
      <c r="O39" s="281">
        <v>73.2</v>
      </c>
      <c r="P39" s="271">
        <v>73.2</v>
      </c>
      <c r="Q39" s="272">
        <v>73.2</v>
      </c>
      <c r="R39" s="271">
        <v>73.2</v>
      </c>
      <c r="S39" s="274"/>
      <c r="T39" s="274" t="s">
        <v>237</v>
      </c>
      <c r="U39" s="263"/>
      <c r="V39" s="263"/>
      <c r="W39" s="263"/>
    </row>
    <row r="40" spans="1:23" s="275" customFormat="1" ht="57.75" customHeight="1" thickBot="1">
      <c r="A40" s="262">
        <v>32</v>
      </c>
      <c r="B40" s="282" t="s">
        <v>164</v>
      </c>
      <c r="C40" s="276">
        <v>249000000</v>
      </c>
      <c r="D40" s="283">
        <v>533640000</v>
      </c>
      <c r="E40" s="262"/>
      <c r="F40" s="262">
        <v>32</v>
      </c>
      <c r="G40" s="262"/>
      <c r="H40" s="310">
        <v>4488200000</v>
      </c>
      <c r="I40" s="309">
        <v>21</v>
      </c>
      <c r="J40" s="336"/>
      <c r="K40" s="367" t="s">
        <v>221</v>
      </c>
      <c r="L40" s="375">
        <v>2393504000</v>
      </c>
      <c r="M40" s="354">
        <v>2393504000</v>
      </c>
      <c r="N40" s="354"/>
      <c r="O40" s="270">
        <v>75</v>
      </c>
      <c r="P40" s="271">
        <v>71</v>
      </c>
      <c r="Q40" s="272">
        <v>75</v>
      </c>
      <c r="R40" s="271">
        <v>71</v>
      </c>
      <c r="S40" s="274"/>
      <c r="T40" s="274" t="s">
        <v>237</v>
      </c>
      <c r="V40" s="263"/>
      <c r="W40" s="263"/>
    </row>
    <row r="41" spans="1:23" s="275" customFormat="1" ht="57.75" customHeight="1">
      <c r="A41" s="262">
        <v>33</v>
      </c>
      <c r="B41" s="282" t="s">
        <v>166</v>
      </c>
      <c r="C41" s="276">
        <v>358695000</v>
      </c>
      <c r="D41" s="283">
        <v>365780000</v>
      </c>
      <c r="E41" s="262"/>
      <c r="F41" s="262">
        <v>27</v>
      </c>
      <c r="G41" s="262"/>
      <c r="H41" s="310">
        <v>471800000</v>
      </c>
      <c r="I41" s="309">
        <v>22</v>
      </c>
      <c r="J41" s="336"/>
      <c r="K41" s="343"/>
      <c r="L41" s="375">
        <v>2403759000</v>
      </c>
      <c r="M41" s="356">
        <v>2403759000</v>
      </c>
      <c r="N41" s="356" t="s">
        <v>240</v>
      </c>
      <c r="O41" s="270">
        <v>68.88</v>
      </c>
      <c r="P41" s="271">
        <v>68.88</v>
      </c>
      <c r="Q41" s="272">
        <v>68.88</v>
      </c>
      <c r="R41" s="271">
        <v>68.88</v>
      </c>
      <c r="S41" s="274"/>
      <c r="T41" s="274" t="s">
        <v>237</v>
      </c>
      <c r="V41" s="263"/>
      <c r="W41" s="263"/>
    </row>
    <row r="42" spans="1:23" s="275" customFormat="1" ht="57.75" customHeight="1">
      <c r="A42" s="262">
        <v>34</v>
      </c>
      <c r="B42" s="282" t="s">
        <v>163</v>
      </c>
      <c r="C42" s="276">
        <v>269979000</v>
      </c>
      <c r="D42" s="280">
        <v>3444118000</v>
      </c>
      <c r="E42" s="262"/>
      <c r="F42" s="262">
        <v>25</v>
      </c>
      <c r="G42" s="262"/>
      <c r="H42" s="310">
        <v>558662500</v>
      </c>
      <c r="I42" s="309">
        <v>20</v>
      </c>
      <c r="J42" s="336"/>
      <c r="K42" s="343"/>
      <c r="L42" s="375">
        <v>2320486808</v>
      </c>
      <c r="M42" s="356">
        <v>2320486808</v>
      </c>
      <c r="N42" s="356"/>
      <c r="O42" s="270">
        <v>72</v>
      </c>
      <c r="P42" s="271">
        <v>72</v>
      </c>
      <c r="Q42" s="272">
        <v>72</v>
      </c>
      <c r="R42" s="271">
        <v>72</v>
      </c>
      <c r="S42" s="274"/>
      <c r="T42" s="274" t="s">
        <v>237</v>
      </c>
      <c r="V42" s="263"/>
      <c r="W42" s="263"/>
    </row>
    <row r="43" spans="1:23" s="275" customFormat="1" ht="57.75" customHeight="1" thickBot="1">
      <c r="A43" s="262">
        <v>35</v>
      </c>
      <c r="B43" s="282" t="s">
        <v>168</v>
      </c>
      <c r="C43" s="276">
        <v>244376000</v>
      </c>
      <c r="D43" s="280">
        <v>319697000</v>
      </c>
      <c r="E43" s="262"/>
      <c r="F43" s="262">
        <v>25</v>
      </c>
      <c r="G43" s="262"/>
      <c r="H43" s="310">
        <v>4465187500</v>
      </c>
      <c r="I43" s="309">
        <v>24</v>
      </c>
      <c r="J43" s="336"/>
      <c r="K43" s="343">
        <v>2522537000</v>
      </c>
      <c r="L43" s="377">
        <v>2522537000</v>
      </c>
      <c r="M43" s="356">
        <v>2522537000</v>
      </c>
      <c r="N43" s="356"/>
      <c r="O43" s="270">
        <v>70.04</v>
      </c>
      <c r="P43" s="270">
        <v>70.04</v>
      </c>
      <c r="Q43" s="270">
        <v>70.04</v>
      </c>
      <c r="R43" s="270">
        <v>70.04</v>
      </c>
      <c r="S43" s="274"/>
      <c r="T43" s="274" t="s">
        <v>237</v>
      </c>
      <c r="V43" s="263"/>
      <c r="W43" s="263"/>
    </row>
    <row r="44" spans="1:23" s="275" customFormat="1" ht="57.75" customHeight="1" thickBot="1">
      <c r="A44" s="262">
        <v>36</v>
      </c>
      <c r="B44" s="282" t="s">
        <v>175</v>
      </c>
      <c r="C44" s="276">
        <v>222195000</v>
      </c>
      <c r="D44" s="280">
        <v>519790000</v>
      </c>
      <c r="E44" s="262"/>
      <c r="F44" s="262">
        <v>22</v>
      </c>
      <c r="G44" s="262"/>
      <c r="H44" s="310">
        <v>600446500</v>
      </c>
      <c r="I44" s="309">
        <v>23</v>
      </c>
      <c r="J44" s="336"/>
      <c r="K44" s="367" t="s">
        <v>225</v>
      </c>
      <c r="L44" s="377">
        <v>3265780000</v>
      </c>
      <c r="M44" s="356">
        <v>3265780000</v>
      </c>
      <c r="N44" s="356"/>
      <c r="O44" s="270">
        <v>75</v>
      </c>
      <c r="P44" s="270">
        <v>70.1</v>
      </c>
      <c r="Q44" s="273">
        <v>70.1</v>
      </c>
      <c r="R44" s="270">
        <v>70.1</v>
      </c>
      <c r="S44" s="274"/>
      <c r="T44" s="274" t="s">
        <v>237</v>
      </c>
      <c r="V44" s="300"/>
      <c r="W44" s="263"/>
    </row>
    <row r="45" spans="1:23" s="275" customFormat="1" ht="57.75" customHeight="1" thickBot="1">
      <c r="A45" s="262">
        <v>37</v>
      </c>
      <c r="B45" s="282" t="s">
        <v>174</v>
      </c>
      <c r="C45" s="276">
        <v>296979000</v>
      </c>
      <c r="D45" s="280">
        <v>353110000</v>
      </c>
      <c r="E45" s="262"/>
      <c r="F45" s="262">
        <v>37</v>
      </c>
      <c r="G45" s="262"/>
      <c r="H45" s="310">
        <v>442500000</v>
      </c>
      <c r="I45" s="309">
        <v>22</v>
      </c>
      <c r="J45" s="336"/>
      <c r="K45" s="367" t="s">
        <v>226</v>
      </c>
      <c r="L45" s="377">
        <v>2911311000</v>
      </c>
      <c r="M45" s="354">
        <v>2911311000</v>
      </c>
      <c r="N45" s="354" t="s">
        <v>240</v>
      </c>
      <c r="O45" s="270">
        <v>67</v>
      </c>
      <c r="P45" s="271">
        <v>66.27</v>
      </c>
      <c r="Q45" s="272">
        <v>67</v>
      </c>
      <c r="R45" s="271">
        <v>66.27</v>
      </c>
      <c r="S45" s="274"/>
      <c r="T45" s="274" t="s">
        <v>237</v>
      </c>
      <c r="V45" s="263"/>
      <c r="W45" s="263"/>
    </row>
    <row r="46" spans="1:23" s="275" customFormat="1" ht="57.75" customHeight="1" thickBot="1">
      <c r="A46" s="262">
        <v>38</v>
      </c>
      <c r="B46" s="282" t="s">
        <v>161</v>
      </c>
      <c r="C46" s="276">
        <v>354800000</v>
      </c>
      <c r="D46" s="280">
        <v>520100000</v>
      </c>
      <c r="E46" s="283">
        <v>428210000</v>
      </c>
      <c r="F46" s="262">
        <v>30</v>
      </c>
      <c r="G46" s="262"/>
      <c r="H46" s="310">
        <v>4410568500</v>
      </c>
      <c r="I46" s="309">
        <v>29</v>
      </c>
      <c r="J46" s="336"/>
      <c r="K46" s="367" t="s">
        <v>227</v>
      </c>
      <c r="L46" s="377">
        <v>2351343000</v>
      </c>
      <c r="M46" s="357">
        <v>2351343000</v>
      </c>
      <c r="N46" s="357"/>
      <c r="O46" s="270">
        <v>67</v>
      </c>
      <c r="P46" s="271">
        <v>67</v>
      </c>
      <c r="Q46" s="272">
        <v>67</v>
      </c>
      <c r="R46" s="271">
        <v>55</v>
      </c>
      <c r="S46" s="274"/>
      <c r="T46" s="274" t="s">
        <v>237</v>
      </c>
      <c r="V46" s="263"/>
      <c r="W46" s="263"/>
    </row>
    <row r="47" spans="1:23" s="275" customFormat="1" ht="57.75" customHeight="1" thickBot="1">
      <c r="A47" s="262">
        <v>39</v>
      </c>
      <c r="B47" s="282" t="s">
        <v>169</v>
      </c>
      <c r="C47" s="276">
        <v>280130000</v>
      </c>
      <c r="D47" s="277">
        <v>442820000</v>
      </c>
      <c r="E47" s="283">
        <v>365153000</v>
      </c>
      <c r="F47" s="262">
        <v>21</v>
      </c>
      <c r="G47" s="262"/>
      <c r="H47" s="310">
        <v>434000000</v>
      </c>
      <c r="I47" s="309">
        <v>20</v>
      </c>
      <c r="J47" s="336"/>
      <c r="K47" s="367" t="s">
        <v>228</v>
      </c>
      <c r="L47" s="377">
        <v>2409939000</v>
      </c>
      <c r="M47" s="354">
        <v>2409939000</v>
      </c>
      <c r="N47" s="354"/>
      <c r="O47" s="270">
        <v>74</v>
      </c>
      <c r="P47" s="271">
        <v>69</v>
      </c>
      <c r="Q47" s="272">
        <v>69</v>
      </c>
      <c r="R47" s="271">
        <v>69</v>
      </c>
      <c r="S47" s="274"/>
      <c r="T47" s="274" t="s">
        <v>237</v>
      </c>
      <c r="V47" s="263"/>
      <c r="W47" s="263"/>
    </row>
    <row r="48" spans="1:23" s="275" customFormat="1" ht="57.75" customHeight="1" thickBot="1">
      <c r="A48" s="262">
        <v>40</v>
      </c>
      <c r="B48" s="282" t="s">
        <v>162</v>
      </c>
      <c r="C48" s="276">
        <v>249330000</v>
      </c>
      <c r="D48" s="280">
        <v>568267000</v>
      </c>
      <c r="E48" s="262"/>
      <c r="F48" s="262">
        <v>31</v>
      </c>
      <c r="G48" s="262"/>
      <c r="H48" s="310">
        <v>466596000</v>
      </c>
      <c r="I48" s="309">
        <v>23</v>
      </c>
      <c r="J48" s="336"/>
      <c r="K48" s="367" t="s">
        <v>229</v>
      </c>
      <c r="L48" s="377">
        <v>2603614000</v>
      </c>
      <c r="M48" s="354">
        <v>2603614000</v>
      </c>
      <c r="N48" s="354"/>
      <c r="O48" s="270">
        <v>79</v>
      </c>
      <c r="P48" s="271">
        <v>52</v>
      </c>
      <c r="Q48" s="272">
        <v>52</v>
      </c>
      <c r="R48" s="273">
        <v>52</v>
      </c>
      <c r="S48" s="274"/>
      <c r="T48" s="274" t="s">
        <v>237</v>
      </c>
      <c r="V48" s="263"/>
      <c r="W48" s="263"/>
    </row>
    <row r="49" spans="1:23" s="275" customFormat="1" ht="57.75" customHeight="1" thickBot="1">
      <c r="A49" s="262">
        <v>41</v>
      </c>
      <c r="B49" s="282" t="s">
        <v>167</v>
      </c>
      <c r="C49" s="276">
        <v>267120000</v>
      </c>
      <c r="D49" s="277">
        <v>404550000</v>
      </c>
      <c r="E49" s="262"/>
      <c r="F49" s="262">
        <v>29</v>
      </c>
      <c r="G49" s="262"/>
      <c r="H49" s="310">
        <v>456250000</v>
      </c>
      <c r="I49" s="309">
        <v>24</v>
      </c>
      <c r="J49" s="336"/>
      <c r="K49" s="369" t="s">
        <v>230</v>
      </c>
      <c r="L49" s="377">
        <v>2258080000</v>
      </c>
      <c r="M49" s="354">
        <v>2258080000</v>
      </c>
      <c r="N49" s="354"/>
      <c r="O49" s="270">
        <v>72.7</v>
      </c>
      <c r="P49" s="271">
        <v>67.29</v>
      </c>
      <c r="Q49" s="271">
        <v>72.7</v>
      </c>
      <c r="R49" s="271">
        <v>67.29</v>
      </c>
      <c r="S49" s="274"/>
      <c r="T49" s="274" t="s">
        <v>237</v>
      </c>
      <c r="V49" s="263"/>
      <c r="W49" s="263"/>
    </row>
    <row r="50" spans="1:23" s="275" customFormat="1" ht="57.75" customHeight="1">
      <c r="A50" s="262"/>
      <c r="B50" s="282"/>
      <c r="C50" s="276"/>
      <c r="D50" s="277"/>
      <c r="E50" s="262"/>
      <c r="F50" s="262"/>
      <c r="G50" s="262"/>
      <c r="H50" s="262"/>
      <c r="I50" s="319"/>
      <c r="J50" s="342"/>
      <c r="K50" s="285"/>
      <c r="L50" s="378"/>
      <c r="M50" s="320"/>
      <c r="N50" s="320"/>
      <c r="O50" s="272"/>
      <c r="P50" s="273"/>
      <c r="Q50" s="272"/>
      <c r="R50" s="273"/>
      <c r="S50" s="274"/>
      <c r="T50" s="274"/>
      <c r="V50" s="263"/>
      <c r="W50" s="263"/>
    </row>
    <row r="51" spans="1:23" s="275" customFormat="1" ht="57.75" customHeight="1">
      <c r="A51" s="262"/>
      <c r="B51" s="322" t="s">
        <v>207</v>
      </c>
      <c r="C51" s="276"/>
      <c r="D51" s="321"/>
      <c r="E51" s="262"/>
      <c r="F51" s="262"/>
      <c r="G51" s="262"/>
      <c r="H51" s="323">
        <f>SUM(H9:H49)</f>
        <v>884868415000</v>
      </c>
      <c r="I51" s="379">
        <f>SUM(I9:I49)</f>
        <v>1522</v>
      </c>
      <c r="J51" s="346"/>
      <c r="K51" s="347"/>
      <c r="L51" s="379">
        <f>SUM(L9:L49)</f>
        <v>2126535040500</v>
      </c>
      <c r="M51" s="345">
        <f>SUM(M9:M49)</f>
        <v>2125045090400</v>
      </c>
      <c r="N51" s="345"/>
      <c r="O51" s="324">
        <v>75</v>
      </c>
      <c r="P51" s="324">
        <f>+P52</f>
        <v>66.00951219512194</v>
      </c>
      <c r="Q51" s="324">
        <v>73</v>
      </c>
      <c r="R51" s="324">
        <f>+R52</f>
        <v>64.29999999999998</v>
      </c>
      <c r="V51" s="263"/>
      <c r="W51" s="263"/>
    </row>
    <row r="52" spans="1:20" s="245" customFormat="1" ht="57.75" customHeight="1">
      <c r="A52" s="246"/>
      <c r="B52" s="247"/>
      <c r="C52" s="244"/>
      <c r="D52" s="244"/>
      <c r="E52" s="244"/>
      <c r="F52" s="244"/>
      <c r="G52" s="244"/>
      <c r="H52" s="244"/>
      <c r="I52" s="325"/>
      <c r="J52" s="338"/>
      <c r="K52" s="260"/>
      <c r="L52" s="260"/>
      <c r="M52" s="260"/>
      <c r="N52" s="260"/>
      <c r="O52" s="381">
        <f>SUM(O9:O49)/41</f>
        <v>72.64463414634145</v>
      </c>
      <c r="P52" s="381">
        <f>SUM(P9:P49)/41</f>
        <v>66.00951219512194</v>
      </c>
      <c r="Q52" s="381">
        <f>SUM(Q9:Q49)/41</f>
        <v>67.56170731707316</v>
      </c>
      <c r="R52" s="381">
        <f>SUM(R9:R49)/41</f>
        <v>64.29999999999998</v>
      </c>
      <c r="S52" s="388"/>
      <c r="T52" s="388"/>
    </row>
    <row r="53" spans="1:20" s="245" customFormat="1" ht="57.75" customHeight="1">
      <c r="A53" s="246"/>
      <c r="B53" s="247"/>
      <c r="C53" s="244"/>
      <c r="D53" s="244"/>
      <c r="E53" s="244"/>
      <c r="F53" s="244"/>
      <c r="G53" s="244"/>
      <c r="H53" s="244"/>
      <c r="I53" s="325"/>
      <c r="J53" s="338"/>
      <c r="K53" s="260"/>
      <c r="L53" s="260"/>
      <c r="M53" s="260"/>
      <c r="N53" s="260"/>
      <c r="O53" s="380">
        <f>SUM(O9:O49)</f>
        <v>2978.4299999999994</v>
      </c>
      <c r="P53" s="380">
        <f>SUM(P9:P49)</f>
        <v>2706.3899999999994</v>
      </c>
      <c r="Q53" s="380">
        <f>SUM(Q9:Q49)</f>
        <v>2770.0299999999993</v>
      </c>
      <c r="R53" s="380">
        <f>SUM(R9:R49)</f>
        <v>2636.2999999999993</v>
      </c>
      <c r="S53" s="388"/>
      <c r="T53" s="388"/>
    </row>
    <row r="54" spans="1:20" s="245" customFormat="1" ht="57.75" customHeight="1">
      <c r="A54" s="246"/>
      <c r="B54" s="247"/>
      <c r="C54" s="244"/>
      <c r="D54" s="244"/>
      <c r="E54" s="244"/>
      <c r="F54" s="244"/>
      <c r="G54" s="244"/>
      <c r="H54" s="244"/>
      <c r="I54" s="325"/>
      <c r="J54" s="338"/>
      <c r="K54" s="260"/>
      <c r="L54" s="260"/>
      <c r="M54" s="260"/>
      <c r="N54" s="260"/>
      <c r="O54" s="394"/>
      <c r="P54" s="407"/>
      <c r="Q54" s="407"/>
      <c r="R54" s="407"/>
      <c r="S54" s="388"/>
      <c r="T54" s="388"/>
    </row>
    <row r="55" spans="1:20" s="245" customFormat="1" ht="57.75" customHeight="1">
      <c r="A55" s="246"/>
      <c r="B55" s="247"/>
      <c r="C55" s="244"/>
      <c r="D55" s="244"/>
      <c r="E55" s="244"/>
      <c r="F55" s="244"/>
      <c r="G55" s="244"/>
      <c r="H55" s="244"/>
      <c r="I55" s="325"/>
      <c r="J55" s="338"/>
      <c r="K55" s="260"/>
      <c r="L55" s="260"/>
      <c r="M55" s="260"/>
      <c r="N55" s="260"/>
      <c r="O55" s="387"/>
      <c r="P55" s="388"/>
      <c r="Q55" s="388"/>
      <c r="R55" s="388"/>
      <c r="S55" s="183"/>
      <c r="T55" s="183"/>
    </row>
    <row r="56" spans="1:20" s="245" customFormat="1" ht="57.75" customHeight="1">
      <c r="A56" s="246"/>
      <c r="B56" s="247"/>
      <c r="C56" s="244"/>
      <c r="D56" s="244"/>
      <c r="E56" s="244"/>
      <c r="F56" s="244"/>
      <c r="G56" s="244"/>
      <c r="H56" s="244"/>
      <c r="I56" s="325"/>
      <c r="J56" s="338"/>
      <c r="K56" s="260"/>
      <c r="L56" s="260"/>
      <c r="M56" s="260"/>
      <c r="N56" s="260"/>
      <c r="O56" s="387"/>
      <c r="P56" s="388"/>
      <c r="Q56" s="388"/>
      <c r="R56" s="388"/>
      <c r="S56" s="183"/>
      <c r="T56" s="183"/>
    </row>
    <row r="57" spans="1:20" s="245" customFormat="1" ht="57.75" customHeight="1">
      <c r="A57" s="246"/>
      <c r="B57" s="247"/>
      <c r="C57" s="244"/>
      <c r="D57" s="244"/>
      <c r="E57" s="244"/>
      <c r="F57" s="244"/>
      <c r="G57" s="244"/>
      <c r="H57" s="244"/>
      <c r="I57" s="325"/>
      <c r="J57" s="338"/>
      <c r="K57" s="260"/>
      <c r="L57" s="260"/>
      <c r="M57" s="260"/>
      <c r="N57" s="260"/>
      <c r="O57" s="387"/>
      <c r="P57" s="388"/>
      <c r="Q57" s="388"/>
      <c r="R57" s="388"/>
      <c r="S57" s="183"/>
      <c r="T57" s="183"/>
    </row>
    <row r="58" spans="1:18" s="245" customFormat="1" ht="57.75" customHeight="1">
      <c r="A58" s="246"/>
      <c r="B58" s="247"/>
      <c r="C58" s="244"/>
      <c r="D58" s="244"/>
      <c r="E58" s="244"/>
      <c r="F58" s="244"/>
      <c r="G58" s="244"/>
      <c r="H58" s="244"/>
      <c r="I58" s="325"/>
      <c r="J58" s="338"/>
      <c r="K58" s="260"/>
      <c r="L58" s="260"/>
      <c r="M58" s="260"/>
      <c r="N58" s="260"/>
      <c r="O58" s="387"/>
      <c r="P58" s="388"/>
      <c r="Q58" s="388"/>
      <c r="R58" s="388"/>
    </row>
    <row r="59" spans="1:18" s="245" customFormat="1" ht="57.75" customHeight="1">
      <c r="A59" s="246"/>
      <c r="B59" s="247"/>
      <c r="C59" s="244"/>
      <c r="D59" s="244"/>
      <c r="E59" s="244"/>
      <c r="F59" s="244"/>
      <c r="G59" s="244"/>
      <c r="H59" s="244"/>
      <c r="I59" s="325"/>
      <c r="J59" s="338"/>
      <c r="K59" s="260"/>
      <c r="L59" s="260"/>
      <c r="M59" s="260"/>
      <c r="N59" s="260"/>
      <c r="O59" s="387"/>
      <c r="P59" s="388"/>
      <c r="Q59" s="388"/>
      <c r="R59" s="388"/>
    </row>
    <row r="60" spans="1:18" s="245" customFormat="1" ht="57.75" customHeight="1">
      <c r="A60" s="246"/>
      <c r="B60" s="247"/>
      <c r="C60" s="244"/>
      <c r="D60" s="244"/>
      <c r="E60" s="244"/>
      <c r="F60" s="244"/>
      <c r="G60" s="244"/>
      <c r="H60" s="244"/>
      <c r="I60" s="325"/>
      <c r="J60" s="338"/>
      <c r="K60" s="260"/>
      <c r="L60" s="260"/>
      <c r="M60" s="260"/>
      <c r="N60" s="260"/>
      <c r="O60" s="387"/>
      <c r="P60" s="388"/>
      <c r="Q60" s="388"/>
      <c r="R60" s="388"/>
    </row>
    <row r="61" spans="1:15" s="245" customFormat="1" ht="57.75" customHeight="1">
      <c r="A61" s="246"/>
      <c r="B61" s="247"/>
      <c r="C61" s="244"/>
      <c r="D61" s="244"/>
      <c r="E61" s="244"/>
      <c r="F61" s="244"/>
      <c r="G61" s="244"/>
      <c r="H61" s="244"/>
      <c r="I61" s="325"/>
      <c r="J61" s="338"/>
      <c r="K61" s="260"/>
      <c r="L61" s="260"/>
      <c r="M61" s="260"/>
      <c r="N61" s="260"/>
      <c r="O61" s="244"/>
    </row>
    <row r="62" spans="1:15" s="245" customFormat="1" ht="57.75" customHeight="1">
      <c r="A62" s="246"/>
      <c r="B62" s="247"/>
      <c r="C62" s="244"/>
      <c r="D62" s="244"/>
      <c r="E62" s="244"/>
      <c r="F62" s="244"/>
      <c r="G62" s="244"/>
      <c r="H62" s="244"/>
      <c r="I62" s="325"/>
      <c r="J62" s="338"/>
      <c r="K62" s="260"/>
      <c r="L62" s="260"/>
      <c r="M62" s="260"/>
      <c r="N62" s="260"/>
      <c r="O62" s="244"/>
    </row>
    <row r="63" spans="1:15" s="245" customFormat="1" ht="57.75" customHeight="1">
      <c r="A63" s="246"/>
      <c r="B63" s="247"/>
      <c r="C63" s="244"/>
      <c r="D63" s="244"/>
      <c r="E63" s="244"/>
      <c r="F63" s="244"/>
      <c r="G63" s="244"/>
      <c r="H63" s="244"/>
      <c r="I63" s="325"/>
      <c r="J63" s="338"/>
      <c r="K63" s="260"/>
      <c r="L63" s="260"/>
      <c r="M63" s="260"/>
      <c r="N63" s="260"/>
      <c r="O63" s="244"/>
    </row>
    <row r="64" spans="1:21" s="245" customFormat="1" ht="57.75" customHeight="1">
      <c r="A64" s="246"/>
      <c r="B64" s="247"/>
      <c r="C64" s="244"/>
      <c r="D64" s="244"/>
      <c r="E64" s="244"/>
      <c r="F64" s="244"/>
      <c r="G64" s="244"/>
      <c r="H64" s="244"/>
      <c r="I64" s="325"/>
      <c r="J64" s="338"/>
      <c r="K64" s="260"/>
      <c r="L64" s="260"/>
      <c r="M64" s="260"/>
      <c r="N64" s="260"/>
      <c r="O64" s="244"/>
      <c r="U64" s="326"/>
    </row>
    <row r="65" spans="1:22" s="245" customFormat="1" ht="57.75" customHeight="1">
      <c r="A65" s="246"/>
      <c r="B65" s="247"/>
      <c r="C65" s="244"/>
      <c r="D65" s="244"/>
      <c r="E65" s="244"/>
      <c r="F65" s="244"/>
      <c r="G65" s="244"/>
      <c r="H65" s="244"/>
      <c r="I65" s="244"/>
      <c r="J65" s="338"/>
      <c r="K65" s="260"/>
      <c r="L65" s="260"/>
      <c r="M65" s="260"/>
      <c r="N65" s="260"/>
      <c r="O65" s="244"/>
      <c r="U65" s="327"/>
      <c r="V65" s="327"/>
    </row>
    <row r="66" spans="1:22" s="245" customFormat="1" ht="57.75" customHeight="1">
      <c r="A66" s="246"/>
      <c r="B66" s="247"/>
      <c r="C66" s="244"/>
      <c r="D66" s="244"/>
      <c r="E66" s="244"/>
      <c r="F66" s="244"/>
      <c r="G66" s="244"/>
      <c r="H66" s="244"/>
      <c r="I66" s="244"/>
      <c r="J66" s="338"/>
      <c r="K66" s="260"/>
      <c r="L66" s="260"/>
      <c r="M66" s="260"/>
      <c r="N66" s="260"/>
      <c r="O66" s="244"/>
      <c r="U66" s="327"/>
      <c r="V66" s="327"/>
    </row>
    <row r="67" spans="1:22" s="245" customFormat="1" ht="57.75" customHeight="1">
      <c r="A67" s="246"/>
      <c r="B67" s="247"/>
      <c r="C67" s="244"/>
      <c r="D67" s="244"/>
      <c r="E67" s="244"/>
      <c r="F67" s="244"/>
      <c r="G67" s="244"/>
      <c r="H67" s="244"/>
      <c r="I67" s="244"/>
      <c r="J67" s="338"/>
      <c r="K67" s="260"/>
      <c r="L67" s="260"/>
      <c r="M67" s="260"/>
      <c r="N67" s="260"/>
      <c r="O67" s="244"/>
      <c r="U67" s="327"/>
      <c r="V67" s="327"/>
    </row>
    <row r="68" spans="1:21" s="245" customFormat="1" ht="57.75" customHeight="1">
      <c r="A68" s="246"/>
      <c r="B68" s="247"/>
      <c r="C68" s="244"/>
      <c r="D68" s="244"/>
      <c r="E68" s="244"/>
      <c r="F68" s="244"/>
      <c r="G68" s="244"/>
      <c r="H68" s="244"/>
      <c r="I68" s="244"/>
      <c r="J68" s="338"/>
      <c r="K68" s="260"/>
      <c r="L68" s="260"/>
      <c r="M68" s="260"/>
      <c r="N68" s="260"/>
      <c r="O68" s="244"/>
      <c r="U68" s="328"/>
    </row>
    <row r="69" spans="1:15" s="245" customFormat="1" ht="57.75" customHeight="1">
      <c r="A69" s="246"/>
      <c r="B69" s="247"/>
      <c r="C69" s="244"/>
      <c r="D69" s="244"/>
      <c r="E69" s="244"/>
      <c r="F69" s="244"/>
      <c r="G69" s="244"/>
      <c r="H69" s="244"/>
      <c r="I69" s="244"/>
      <c r="J69" s="338"/>
      <c r="K69" s="260"/>
      <c r="L69" s="260"/>
      <c r="M69" s="260"/>
      <c r="N69" s="260"/>
      <c r="O69" s="244"/>
    </row>
    <row r="70" spans="1:21" s="245" customFormat="1" ht="57.75" customHeight="1">
      <c r="A70" s="246"/>
      <c r="B70" s="247"/>
      <c r="C70" s="244"/>
      <c r="D70" s="244"/>
      <c r="E70" s="244"/>
      <c r="F70" s="244"/>
      <c r="G70" s="244"/>
      <c r="H70" s="244"/>
      <c r="I70" s="244"/>
      <c r="J70" s="338"/>
      <c r="K70" s="260"/>
      <c r="L70" s="260"/>
      <c r="M70" s="260"/>
      <c r="N70" s="260"/>
      <c r="O70" s="244"/>
      <c r="U70" s="329"/>
    </row>
    <row r="71" spans="1:15" s="245" customFormat="1" ht="14.25">
      <c r="A71" s="246"/>
      <c r="B71" s="247"/>
      <c r="C71" s="244"/>
      <c r="D71" s="244"/>
      <c r="E71" s="244"/>
      <c r="F71" s="244"/>
      <c r="G71" s="244"/>
      <c r="H71" s="244"/>
      <c r="I71" s="244"/>
      <c r="J71" s="338"/>
      <c r="K71" s="260"/>
      <c r="L71" s="260"/>
      <c r="M71" s="260"/>
      <c r="N71" s="260"/>
      <c r="O71" s="244"/>
    </row>
    <row r="72" spans="1:21" s="245" customFormat="1" ht="14.25">
      <c r="A72" s="246"/>
      <c r="B72" s="247"/>
      <c r="C72" s="244"/>
      <c r="D72" s="244"/>
      <c r="E72" s="244"/>
      <c r="F72" s="244"/>
      <c r="G72" s="244"/>
      <c r="H72" s="244"/>
      <c r="I72" s="244"/>
      <c r="J72" s="338"/>
      <c r="K72" s="260"/>
      <c r="L72" s="260"/>
      <c r="M72" s="260"/>
      <c r="N72" s="260"/>
      <c r="O72" s="244"/>
      <c r="U72" s="330"/>
    </row>
    <row r="73" spans="1:22" s="245" customFormat="1" ht="14.25">
      <c r="A73" s="246"/>
      <c r="B73" s="247"/>
      <c r="C73" s="244"/>
      <c r="D73" s="244"/>
      <c r="E73" s="244"/>
      <c r="F73" s="244"/>
      <c r="G73" s="244"/>
      <c r="H73" s="244"/>
      <c r="I73" s="244"/>
      <c r="J73" s="338"/>
      <c r="K73" s="260"/>
      <c r="L73" s="260"/>
      <c r="M73" s="260"/>
      <c r="N73" s="260"/>
      <c r="O73" s="244"/>
      <c r="U73" s="327"/>
      <c r="V73" s="327"/>
    </row>
    <row r="74" spans="1:22" s="245" customFormat="1" ht="14.25">
      <c r="A74" s="246"/>
      <c r="B74" s="247"/>
      <c r="C74" s="244"/>
      <c r="D74" s="244"/>
      <c r="E74" s="244"/>
      <c r="F74" s="244"/>
      <c r="G74" s="244"/>
      <c r="H74" s="244"/>
      <c r="I74" s="244"/>
      <c r="J74" s="338"/>
      <c r="K74" s="260"/>
      <c r="L74" s="260"/>
      <c r="M74" s="260"/>
      <c r="N74" s="260"/>
      <c r="O74" s="244"/>
      <c r="U74" s="327"/>
      <c r="V74" s="327"/>
    </row>
    <row r="75" spans="1:22" s="245" customFormat="1" ht="14.25">
      <c r="A75" s="246"/>
      <c r="B75" s="247"/>
      <c r="C75" s="244"/>
      <c r="D75" s="244"/>
      <c r="E75" s="244"/>
      <c r="F75" s="244"/>
      <c r="G75" s="244"/>
      <c r="H75" s="244"/>
      <c r="I75" s="244"/>
      <c r="J75" s="338"/>
      <c r="K75" s="260"/>
      <c r="L75" s="260"/>
      <c r="M75" s="260"/>
      <c r="N75" s="260"/>
      <c r="O75" s="244"/>
      <c r="U75" s="327"/>
      <c r="V75" s="327"/>
    </row>
    <row r="76" spans="1:22" s="245" customFormat="1" ht="14.25">
      <c r="A76" s="246"/>
      <c r="B76" s="247"/>
      <c r="C76" s="244"/>
      <c r="D76" s="244"/>
      <c r="E76" s="244"/>
      <c r="F76" s="244"/>
      <c r="G76" s="244"/>
      <c r="H76" s="244"/>
      <c r="I76" s="244"/>
      <c r="J76" s="338"/>
      <c r="K76" s="260"/>
      <c r="L76" s="260"/>
      <c r="M76" s="260"/>
      <c r="N76" s="260"/>
      <c r="O76" s="244"/>
      <c r="U76" s="327"/>
      <c r="V76" s="327"/>
    </row>
    <row r="77" spans="1:22" s="245" customFormat="1" ht="14.25">
      <c r="A77" s="246"/>
      <c r="B77" s="247"/>
      <c r="C77" s="244"/>
      <c r="D77" s="244"/>
      <c r="E77" s="244"/>
      <c r="F77" s="244"/>
      <c r="G77" s="244"/>
      <c r="H77" s="244"/>
      <c r="I77" s="244"/>
      <c r="J77" s="338"/>
      <c r="K77" s="260"/>
      <c r="L77" s="260"/>
      <c r="M77" s="260"/>
      <c r="N77" s="260"/>
      <c r="O77" s="244"/>
      <c r="U77" s="327"/>
      <c r="V77" s="327"/>
    </row>
    <row r="78" spans="1:22" s="245" customFormat="1" ht="14.25">
      <c r="A78" s="246"/>
      <c r="B78" s="247"/>
      <c r="C78" s="244"/>
      <c r="D78" s="244"/>
      <c r="E78" s="244"/>
      <c r="F78" s="244"/>
      <c r="G78" s="244"/>
      <c r="H78" s="244"/>
      <c r="I78" s="244"/>
      <c r="J78" s="338"/>
      <c r="K78" s="260"/>
      <c r="L78" s="260"/>
      <c r="M78" s="260"/>
      <c r="N78" s="260"/>
      <c r="O78" s="244"/>
      <c r="U78" s="327"/>
      <c r="V78" s="327"/>
    </row>
    <row r="79" spans="1:22" s="245" customFormat="1" ht="14.25">
      <c r="A79" s="246"/>
      <c r="B79" s="247"/>
      <c r="C79" s="244"/>
      <c r="D79" s="244"/>
      <c r="E79" s="244"/>
      <c r="F79" s="244"/>
      <c r="G79" s="244"/>
      <c r="H79" s="244"/>
      <c r="I79" s="244"/>
      <c r="J79" s="338"/>
      <c r="K79" s="260"/>
      <c r="L79" s="260"/>
      <c r="M79" s="260"/>
      <c r="N79" s="260"/>
      <c r="O79" s="244"/>
      <c r="U79" s="327"/>
      <c r="V79" s="327"/>
    </row>
    <row r="80" spans="1:22" s="245" customFormat="1" ht="14.25">
      <c r="A80" s="246"/>
      <c r="B80" s="247"/>
      <c r="C80" s="244"/>
      <c r="D80" s="244"/>
      <c r="E80" s="244"/>
      <c r="F80" s="244"/>
      <c r="G80" s="244"/>
      <c r="H80" s="244"/>
      <c r="I80" s="244"/>
      <c r="J80" s="338"/>
      <c r="K80" s="260"/>
      <c r="L80" s="260"/>
      <c r="M80" s="260"/>
      <c r="N80" s="260"/>
      <c r="O80" s="244"/>
      <c r="U80" s="327"/>
      <c r="V80" s="327"/>
    </row>
    <row r="81" spans="1:22" s="245" customFormat="1" ht="14.25">
      <c r="A81" s="246"/>
      <c r="B81" s="247"/>
      <c r="C81" s="244"/>
      <c r="D81" s="244"/>
      <c r="E81" s="244"/>
      <c r="F81" s="244"/>
      <c r="G81" s="244"/>
      <c r="H81" s="244"/>
      <c r="I81" s="244"/>
      <c r="J81" s="338"/>
      <c r="K81" s="260"/>
      <c r="L81" s="260"/>
      <c r="M81" s="260"/>
      <c r="N81" s="260"/>
      <c r="O81" s="244"/>
      <c r="U81" s="327"/>
      <c r="V81" s="327"/>
    </row>
    <row r="82" spans="1:22" s="245" customFormat="1" ht="14.25">
      <c r="A82" s="246"/>
      <c r="B82" s="247"/>
      <c r="C82" s="244"/>
      <c r="D82" s="244"/>
      <c r="E82" s="244"/>
      <c r="F82" s="244"/>
      <c r="G82" s="244"/>
      <c r="H82" s="244"/>
      <c r="I82" s="244"/>
      <c r="J82" s="338"/>
      <c r="K82" s="260"/>
      <c r="L82" s="260"/>
      <c r="M82" s="260"/>
      <c r="N82" s="260"/>
      <c r="O82" s="244"/>
      <c r="U82" s="327"/>
      <c r="V82" s="327"/>
    </row>
    <row r="83" spans="1:22" s="245" customFormat="1" ht="14.25">
      <c r="A83" s="246"/>
      <c r="B83" s="247"/>
      <c r="C83" s="244"/>
      <c r="D83" s="244"/>
      <c r="E83" s="244"/>
      <c r="F83" s="244"/>
      <c r="G83" s="244"/>
      <c r="H83" s="244"/>
      <c r="I83" s="244"/>
      <c r="J83" s="338"/>
      <c r="K83" s="260"/>
      <c r="L83" s="260"/>
      <c r="M83" s="260"/>
      <c r="N83" s="260"/>
      <c r="O83" s="244"/>
      <c r="U83" s="327"/>
      <c r="V83" s="327"/>
    </row>
    <row r="84" spans="1:22" s="245" customFormat="1" ht="14.25">
      <c r="A84" s="246"/>
      <c r="B84" s="247"/>
      <c r="C84" s="244"/>
      <c r="D84" s="244"/>
      <c r="E84" s="244"/>
      <c r="F84" s="244"/>
      <c r="G84" s="244"/>
      <c r="H84" s="244"/>
      <c r="I84" s="244"/>
      <c r="J84" s="338"/>
      <c r="K84" s="260"/>
      <c r="L84" s="260"/>
      <c r="M84" s="260"/>
      <c r="N84" s="260"/>
      <c r="O84" s="244"/>
      <c r="U84" s="327"/>
      <c r="V84" s="331"/>
    </row>
    <row r="85" spans="1:15" s="245" customFormat="1" ht="14.25">
      <c r="A85" s="246"/>
      <c r="B85" s="247"/>
      <c r="C85" s="244"/>
      <c r="D85" s="244"/>
      <c r="E85" s="244"/>
      <c r="F85" s="244"/>
      <c r="G85" s="244"/>
      <c r="H85" s="244"/>
      <c r="I85" s="244"/>
      <c r="J85" s="338"/>
      <c r="K85" s="260"/>
      <c r="L85" s="260"/>
      <c r="M85" s="260"/>
      <c r="N85" s="260"/>
      <c r="O85" s="244"/>
    </row>
    <row r="86" spans="1:23" s="245" customFormat="1" ht="14.25">
      <c r="A86" s="246"/>
      <c r="B86" s="247"/>
      <c r="C86" s="244"/>
      <c r="D86" s="244"/>
      <c r="E86" s="244"/>
      <c r="F86" s="244"/>
      <c r="G86" s="244"/>
      <c r="H86" s="244"/>
      <c r="I86" s="244"/>
      <c r="J86" s="338"/>
      <c r="K86" s="260"/>
      <c r="L86" s="260"/>
      <c r="M86" s="260"/>
      <c r="N86" s="260"/>
      <c r="O86" s="244"/>
      <c r="U86" s="328"/>
      <c r="W86" s="328"/>
    </row>
    <row r="87" spans="1:15" s="245" customFormat="1" ht="14.25">
      <c r="A87" s="246"/>
      <c r="B87" s="247"/>
      <c r="C87" s="244"/>
      <c r="D87" s="244"/>
      <c r="E87" s="244"/>
      <c r="F87" s="244"/>
      <c r="G87" s="244"/>
      <c r="H87" s="244"/>
      <c r="I87" s="244"/>
      <c r="J87" s="338"/>
      <c r="K87" s="260"/>
      <c r="L87" s="260"/>
      <c r="M87" s="260"/>
      <c r="N87" s="260"/>
      <c r="O87" s="244"/>
    </row>
    <row r="88" spans="1:21" s="245" customFormat="1" ht="14.25">
      <c r="A88" s="246"/>
      <c r="B88" s="247"/>
      <c r="C88" s="244"/>
      <c r="D88" s="244"/>
      <c r="E88" s="244"/>
      <c r="F88" s="244"/>
      <c r="G88" s="244"/>
      <c r="H88" s="244"/>
      <c r="I88" s="244"/>
      <c r="J88" s="338"/>
      <c r="K88" s="260"/>
      <c r="L88" s="260"/>
      <c r="M88" s="260"/>
      <c r="N88" s="260"/>
      <c r="O88" s="244"/>
      <c r="U88" s="329"/>
    </row>
    <row r="89" spans="1:15" s="245" customFormat="1" ht="14.25">
      <c r="A89" s="246"/>
      <c r="B89" s="247"/>
      <c r="C89" s="244"/>
      <c r="D89" s="244"/>
      <c r="E89" s="244"/>
      <c r="F89" s="244"/>
      <c r="G89" s="244"/>
      <c r="H89" s="244"/>
      <c r="I89" s="244"/>
      <c r="J89" s="338"/>
      <c r="K89" s="260"/>
      <c r="L89" s="260"/>
      <c r="M89" s="260"/>
      <c r="N89" s="260"/>
      <c r="O89" s="244"/>
    </row>
    <row r="90" spans="1:15" s="245" customFormat="1" ht="14.25">
      <c r="A90" s="246"/>
      <c r="B90" s="247"/>
      <c r="C90" s="244"/>
      <c r="D90" s="244"/>
      <c r="E90" s="244"/>
      <c r="F90" s="244"/>
      <c r="G90" s="244"/>
      <c r="H90" s="244"/>
      <c r="I90" s="244"/>
      <c r="J90" s="338"/>
      <c r="K90" s="260"/>
      <c r="L90" s="260"/>
      <c r="M90" s="260"/>
      <c r="N90" s="260"/>
      <c r="O90" s="244"/>
    </row>
    <row r="91" spans="1:15" s="245" customFormat="1" ht="14.25">
      <c r="A91" s="246"/>
      <c r="B91" s="247"/>
      <c r="C91" s="244"/>
      <c r="D91" s="244"/>
      <c r="E91" s="244"/>
      <c r="F91" s="244"/>
      <c r="G91" s="244"/>
      <c r="H91" s="244"/>
      <c r="I91" s="244"/>
      <c r="J91" s="338"/>
      <c r="K91" s="260"/>
      <c r="L91" s="260"/>
      <c r="M91" s="260"/>
      <c r="N91" s="260"/>
      <c r="O91" s="244"/>
    </row>
    <row r="92" spans="1:16" s="245" customFormat="1" ht="14.25">
      <c r="A92" s="246"/>
      <c r="B92" s="247"/>
      <c r="C92" s="244"/>
      <c r="D92" s="244"/>
      <c r="E92" s="244"/>
      <c r="F92" s="244"/>
      <c r="G92" s="244"/>
      <c r="H92" s="244"/>
      <c r="I92" s="244"/>
      <c r="J92" s="338"/>
      <c r="K92" s="260"/>
      <c r="L92" s="260"/>
      <c r="M92" s="260"/>
      <c r="N92" s="260"/>
      <c r="O92" s="244"/>
      <c r="P92" s="248"/>
    </row>
    <row r="93" spans="1:16" s="245" customFormat="1" ht="14.25">
      <c r="A93" s="246"/>
      <c r="B93" s="247"/>
      <c r="C93" s="244"/>
      <c r="D93" s="244"/>
      <c r="E93" s="244"/>
      <c r="F93" s="244"/>
      <c r="G93" s="244"/>
      <c r="H93" s="244"/>
      <c r="I93" s="244"/>
      <c r="J93" s="338"/>
      <c r="K93" s="260"/>
      <c r="L93" s="260"/>
      <c r="M93" s="260"/>
      <c r="N93" s="260"/>
      <c r="O93" s="244"/>
      <c r="P93" s="248"/>
    </row>
    <row r="94" spans="1:16" s="245" customFormat="1" ht="14.25">
      <c r="A94" s="246"/>
      <c r="B94" s="247"/>
      <c r="C94" s="244"/>
      <c r="D94" s="244"/>
      <c r="E94" s="244"/>
      <c r="F94" s="244"/>
      <c r="G94" s="244"/>
      <c r="H94" s="244"/>
      <c r="I94" s="244"/>
      <c r="J94" s="338"/>
      <c r="K94" s="260"/>
      <c r="L94" s="260"/>
      <c r="M94" s="260"/>
      <c r="N94" s="260"/>
      <c r="O94" s="244"/>
      <c r="P94" s="248"/>
    </row>
    <row r="95" spans="1:16" s="245" customFormat="1" ht="14.25">
      <c r="A95" s="246"/>
      <c r="B95" s="247"/>
      <c r="C95" s="244"/>
      <c r="D95" s="244"/>
      <c r="E95" s="244"/>
      <c r="F95" s="244"/>
      <c r="G95" s="244"/>
      <c r="H95" s="244"/>
      <c r="I95" s="244"/>
      <c r="J95" s="338"/>
      <c r="K95" s="260"/>
      <c r="L95" s="260"/>
      <c r="M95" s="260"/>
      <c r="N95" s="260"/>
      <c r="O95" s="244"/>
      <c r="P95" s="248"/>
    </row>
    <row r="96" spans="1:16" s="245" customFormat="1" ht="14.25">
      <c r="A96" s="246"/>
      <c r="B96" s="247"/>
      <c r="C96" s="244"/>
      <c r="D96" s="244"/>
      <c r="E96" s="244"/>
      <c r="F96" s="244"/>
      <c r="G96" s="244"/>
      <c r="H96" s="244"/>
      <c r="I96" s="244"/>
      <c r="J96" s="338"/>
      <c r="K96" s="260"/>
      <c r="L96" s="260"/>
      <c r="M96" s="260"/>
      <c r="N96" s="260"/>
      <c r="O96" s="244"/>
      <c r="P96" s="248"/>
    </row>
    <row r="97" spans="1:16" s="245" customFormat="1" ht="14.25">
      <c r="A97" s="246"/>
      <c r="B97" s="247"/>
      <c r="C97" s="244"/>
      <c r="D97" s="244"/>
      <c r="E97" s="244"/>
      <c r="F97" s="244"/>
      <c r="G97" s="244"/>
      <c r="H97" s="244"/>
      <c r="I97" s="244"/>
      <c r="J97" s="338"/>
      <c r="K97" s="260"/>
      <c r="L97" s="260"/>
      <c r="M97" s="260"/>
      <c r="N97" s="260"/>
      <c r="O97" s="244"/>
      <c r="P97" s="248"/>
    </row>
    <row r="98" spans="1:16" s="245" customFormat="1" ht="14.25">
      <c r="A98" s="246"/>
      <c r="B98" s="247"/>
      <c r="C98" s="244"/>
      <c r="D98" s="244"/>
      <c r="E98" s="244"/>
      <c r="F98" s="244"/>
      <c r="G98" s="244"/>
      <c r="H98" s="244"/>
      <c r="I98" s="244"/>
      <c r="J98" s="338"/>
      <c r="K98" s="260"/>
      <c r="L98" s="260"/>
      <c r="M98" s="260"/>
      <c r="N98" s="260"/>
      <c r="O98" s="244"/>
      <c r="P98" s="248"/>
    </row>
    <row r="99" spans="1:16" s="245" customFormat="1" ht="14.25">
      <c r="A99" s="246"/>
      <c r="B99" s="247"/>
      <c r="C99" s="244"/>
      <c r="D99" s="244"/>
      <c r="E99" s="244"/>
      <c r="F99" s="244"/>
      <c r="G99" s="244"/>
      <c r="H99" s="244"/>
      <c r="I99" s="244"/>
      <c r="J99" s="338"/>
      <c r="K99" s="260"/>
      <c r="L99" s="260"/>
      <c r="M99" s="260"/>
      <c r="N99" s="260"/>
      <c r="O99" s="244"/>
      <c r="P99" s="248"/>
    </row>
    <row r="100" spans="1:16" s="245" customFormat="1" ht="14.25">
      <c r="A100" s="246"/>
      <c r="B100" s="247"/>
      <c r="C100" s="244"/>
      <c r="D100" s="244"/>
      <c r="E100" s="244"/>
      <c r="F100" s="244"/>
      <c r="G100" s="244"/>
      <c r="H100" s="244"/>
      <c r="I100" s="244"/>
      <c r="J100" s="338"/>
      <c r="K100" s="260"/>
      <c r="L100" s="260"/>
      <c r="M100" s="260"/>
      <c r="N100" s="260"/>
      <c r="O100" s="244"/>
      <c r="P100" s="248"/>
    </row>
    <row r="101" spans="1:16" s="245" customFormat="1" ht="14.25">
      <c r="A101" s="246"/>
      <c r="B101" s="247"/>
      <c r="C101" s="244"/>
      <c r="D101" s="244"/>
      <c r="E101" s="244"/>
      <c r="F101" s="244"/>
      <c r="G101" s="244"/>
      <c r="H101" s="244"/>
      <c r="I101" s="244"/>
      <c r="J101" s="338"/>
      <c r="K101" s="260"/>
      <c r="L101" s="260"/>
      <c r="M101" s="260"/>
      <c r="N101" s="260"/>
      <c r="O101" s="244"/>
      <c r="P101" s="248"/>
    </row>
    <row r="102" spans="1:16" s="245" customFormat="1" ht="14.25">
      <c r="A102" s="246"/>
      <c r="B102" s="247"/>
      <c r="C102" s="244"/>
      <c r="D102" s="244"/>
      <c r="E102" s="244"/>
      <c r="F102" s="244"/>
      <c r="G102" s="244"/>
      <c r="H102" s="244"/>
      <c r="I102" s="244"/>
      <c r="J102" s="338"/>
      <c r="K102" s="260"/>
      <c r="L102" s="260"/>
      <c r="M102" s="260"/>
      <c r="N102" s="260"/>
      <c r="O102" s="244"/>
      <c r="P102" s="248"/>
    </row>
    <row r="103" spans="1:16" s="245" customFormat="1" ht="14.25">
      <c r="A103" s="246"/>
      <c r="B103" s="247"/>
      <c r="C103" s="244"/>
      <c r="D103" s="244"/>
      <c r="E103" s="244"/>
      <c r="F103" s="244"/>
      <c r="G103" s="244"/>
      <c r="H103" s="244"/>
      <c r="I103" s="244"/>
      <c r="J103" s="338"/>
      <c r="K103" s="260"/>
      <c r="L103" s="260"/>
      <c r="M103" s="260"/>
      <c r="N103" s="260"/>
      <c r="O103" s="244"/>
      <c r="P103" s="248"/>
    </row>
    <row r="104" spans="1:16" s="245" customFormat="1" ht="14.25">
      <c r="A104" s="246"/>
      <c r="B104" s="247"/>
      <c r="C104" s="244"/>
      <c r="D104" s="244"/>
      <c r="E104" s="244"/>
      <c r="F104" s="244"/>
      <c r="G104" s="244"/>
      <c r="H104" s="244"/>
      <c r="I104" s="244"/>
      <c r="J104" s="338"/>
      <c r="K104" s="260"/>
      <c r="L104" s="260"/>
      <c r="M104" s="260"/>
      <c r="N104" s="260"/>
      <c r="O104" s="244"/>
      <c r="P104" s="248"/>
    </row>
    <row r="105" spans="1:16" s="245" customFormat="1" ht="14.25">
      <c r="A105" s="246"/>
      <c r="B105" s="247"/>
      <c r="C105" s="244"/>
      <c r="D105" s="244"/>
      <c r="E105" s="244"/>
      <c r="F105" s="244"/>
      <c r="G105" s="244"/>
      <c r="H105" s="244"/>
      <c r="I105" s="244"/>
      <c r="J105" s="338"/>
      <c r="K105" s="260"/>
      <c r="L105" s="260"/>
      <c r="M105" s="260"/>
      <c r="N105" s="260"/>
      <c r="O105" s="244"/>
      <c r="P105" s="248"/>
    </row>
    <row r="106" spans="1:16" s="245" customFormat="1" ht="14.25">
      <c r="A106" s="246"/>
      <c r="B106" s="247"/>
      <c r="C106" s="244"/>
      <c r="D106" s="244"/>
      <c r="E106" s="244"/>
      <c r="F106" s="244"/>
      <c r="G106" s="244"/>
      <c r="H106" s="244"/>
      <c r="I106" s="244"/>
      <c r="J106" s="338"/>
      <c r="K106" s="260"/>
      <c r="L106" s="260"/>
      <c r="M106" s="260"/>
      <c r="N106" s="260"/>
      <c r="O106" s="244"/>
      <c r="P106" s="248"/>
    </row>
    <row r="107" spans="1:16" s="245" customFormat="1" ht="14.25">
      <c r="A107" s="246"/>
      <c r="B107" s="247"/>
      <c r="C107" s="244"/>
      <c r="D107" s="244"/>
      <c r="E107" s="244"/>
      <c r="F107" s="244"/>
      <c r="G107" s="244"/>
      <c r="H107" s="244"/>
      <c r="I107" s="244"/>
      <c r="J107" s="338"/>
      <c r="K107" s="260"/>
      <c r="L107" s="260"/>
      <c r="M107" s="260"/>
      <c r="N107" s="260"/>
      <c r="O107" s="244"/>
      <c r="P107" s="248"/>
    </row>
    <row r="108" spans="1:16" s="245" customFormat="1" ht="14.25">
      <c r="A108" s="246"/>
      <c r="B108" s="247"/>
      <c r="C108" s="244"/>
      <c r="D108" s="244"/>
      <c r="E108" s="244"/>
      <c r="F108" s="244"/>
      <c r="G108" s="244"/>
      <c r="H108" s="244"/>
      <c r="I108" s="244"/>
      <c r="J108" s="338"/>
      <c r="K108" s="260"/>
      <c r="L108" s="260"/>
      <c r="M108" s="260"/>
      <c r="N108" s="260"/>
      <c r="O108" s="244"/>
      <c r="P108" s="248"/>
    </row>
    <row r="109" spans="1:16" s="245" customFormat="1" ht="14.25">
      <c r="A109" s="246"/>
      <c r="B109" s="247"/>
      <c r="C109" s="244"/>
      <c r="D109" s="244"/>
      <c r="E109" s="244"/>
      <c r="F109" s="244"/>
      <c r="G109" s="244"/>
      <c r="H109" s="244"/>
      <c r="I109" s="244"/>
      <c r="J109" s="338"/>
      <c r="K109" s="260"/>
      <c r="L109" s="260"/>
      <c r="M109" s="260"/>
      <c r="N109" s="260"/>
      <c r="O109" s="244"/>
      <c r="P109" s="248"/>
    </row>
    <row r="110" spans="1:16" s="245" customFormat="1" ht="14.25">
      <c r="A110" s="246"/>
      <c r="B110" s="247"/>
      <c r="C110" s="244"/>
      <c r="D110" s="244"/>
      <c r="E110" s="244"/>
      <c r="F110" s="244"/>
      <c r="G110" s="244"/>
      <c r="H110" s="244"/>
      <c r="I110" s="244"/>
      <c r="J110" s="338"/>
      <c r="K110" s="260"/>
      <c r="L110" s="260"/>
      <c r="M110" s="260"/>
      <c r="N110" s="260"/>
      <c r="O110" s="244"/>
      <c r="P110" s="248"/>
    </row>
    <row r="111" spans="1:16" s="245" customFormat="1" ht="14.25">
      <c r="A111" s="246"/>
      <c r="B111" s="247"/>
      <c r="C111" s="244"/>
      <c r="D111" s="244"/>
      <c r="E111" s="244"/>
      <c r="F111" s="244"/>
      <c r="G111" s="244"/>
      <c r="H111" s="244"/>
      <c r="I111" s="244"/>
      <c r="J111" s="338"/>
      <c r="K111" s="260"/>
      <c r="L111" s="260"/>
      <c r="M111" s="260"/>
      <c r="N111" s="260"/>
      <c r="O111" s="244"/>
      <c r="P111" s="248"/>
    </row>
    <row r="112" spans="1:16" s="245" customFormat="1" ht="14.25">
      <c r="A112" s="246"/>
      <c r="B112" s="247"/>
      <c r="C112" s="244"/>
      <c r="D112" s="244"/>
      <c r="E112" s="244"/>
      <c r="F112" s="244"/>
      <c r="G112" s="244"/>
      <c r="H112" s="244"/>
      <c r="I112" s="244"/>
      <c r="J112" s="338"/>
      <c r="K112" s="260"/>
      <c r="L112" s="260"/>
      <c r="M112" s="260"/>
      <c r="N112" s="260"/>
      <c r="O112" s="244"/>
      <c r="P112" s="248"/>
    </row>
    <row r="113" spans="1:16" s="245" customFormat="1" ht="14.25">
      <c r="A113" s="246"/>
      <c r="B113" s="247"/>
      <c r="C113" s="244"/>
      <c r="D113" s="244"/>
      <c r="E113" s="244"/>
      <c r="F113" s="244"/>
      <c r="G113" s="244"/>
      <c r="H113" s="244"/>
      <c r="I113" s="244"/>
      <c r="J113" s="338"/>
      <c r="K113" s="260"/>
      <c r="L113" s="260"/>
      <c r="M113" s="260"/>
      <c r="N113" s="260"/>
      <c r="O113" s="244"/>
      <c r="P113" s="248"/>
    </row>
    <row r="114" spans="1:16" s="245" customFormat="1" ht="14.25">
      <c r="A114" s="246"/>
      <c r="B114" s="247"/>
      <c r="C114" s="244"/>
      <c r="D114" s="244"/>
      <c r="E114" s="244"/>
      <c r="F114" s="244"/>
      <c r="G114" s="244"/>
      <c r="H114" s="244"/>
      <c r="I114" s="244"/>
      <c r="J114" s="338"/>
      <c r="K114" s="260"/>
      <c r="L114" s="260"/>
      <c r="M114" s="260"/>
      <c r="N114" s="260"/>
      <c r="O114" s="244"/>
      <c r="P114" s="248"/>
    </row>
    <row r="115" spans="1:16" s="245" customFormat="1" ht="14.25">
      <c r="A115" s="246"/>
      <c r="B115" s="247"/>
      <c r="C115" s="244"/>
      <c r="D115" s="244"/>
      <c r="E115" s="244"/>
      <c r="F115" s="244"/>
      <c r="G115" s="244"/>
      <c r="H115" s="244"/>
      <c r="I115" s="244"/>
      <c r="J115" s="338"/>
      <c r="K115" s="260"/>
      <c r="L115" s="260"/>
      <c r="M115" s="260"/>
      <c r="N115" s="260"/>
      <c r="O115" s="244"/>
      <c r="P115" s="248"/>
    </row>
    <row r="116" spans="1:16" s="245" customFormat="1" ht="14.25">
      <c r="A116" s="246"/>
      <c r="B116" s="247"/>
      <c r="C116" s="244"/>
      <c r="D116" s="244"/>
      <c r="E116" s="244"/>
      <c r="F116" s="244"/>
      <c r="G116" s="244"/>
      <c r="H116" s="244"/>
      <c r="I116" s="244"/>
      <c r="J116" s="338"/>
      <c r="K116" s="260"/>
      <c r="L116" s="260"/>
      <c r="M116" s="260"/>
      <c r="N116" s="260"/>
      <c r="O116" s="244"/>
      <c r="P116" s="248"/>
    </row>
    <row r="117" spans="1:16" s="245" customFormat="1" ht="14.25">
      <c r="A117" s="246"/>
      <c r="B117" s="247"/>
      <c r="C117" s="244"/>
      <c r="D117" s="244"/>
      <c r="E117" s="244"/>
      <c r="F117" s="244"/>
      <c r="G117" s="244"/>
      <c r="H117" s="244"/>
      <c r="I117" s="244"/>
      <c r="J117" s="260"/>
      <c r="K117" s="260"/>
      <c r="L117" s="260"/>
      <c r="M117" s="260"/>
      <c r="N117" s="260"/>
      <c r="O117" s="244"/>
      <c r="P117" s="248"/>
    </row>
    <row r="118" spans="1:16" s="245" customFormat="1" ht="14.25">
      <c r="A118" s="246"/>
      <c r="B118" s="247"/>
      <c r="C118" s="244"/>
      <c r="D118" s="244"/>
      <c r="E118" s="244"/>
      <c r="F118" s="244"/>
      <c r="G118" s="244"/>
      <c r="H118" s="244"/>
      <c r="I118" s="244"/>
      <c r="J118" s="260"/>
      <c r="K118" s="260"/>
      <c r="L118" s="260"/>
      <c r="M118" s="260"/>
      <c r="N118" s="260"/>
      <c r="O118" s="244"/>
      <c r="P118" s="248"/>
    </row>
    <row r="119" spans="1:16" s="245" customFormat="1" ht="14.25">
      <c r="A119" s="246"/>
      <c r="B119" s="247"/>
      <c r="C119" s="244"/>
      <c r="D119" s="244"/>
      <c r="E119" s="244"/>
      <c r="F119" s="244"/>
      <c r="G119" s="244"/>
      <c r="H119" s="244"/>
      <c r="I119" s="244"/>
      <c r="J119" s="260"/>
      <c r="K119" s="260"/>
      <c r="L119" s="260"/>
      <c r="M119" s="260"/>
      <c r="N119" s="260"/>
      <c r="O119" s="244"/>
      <c r="P119" s="248"/>
    </row>
    <row r="120" spans="1:16" s="245" customFormat="1" ht="14.25">
      <c r="A120" s="246"/>
      <c r="B120" s="247"/>
      <c r="C120" s="244"/>
      <c r="D120" s="244"/>
      <c r="E120" s="244"/>
      <c r="F120" s="244"/>
      <c r="G120" s="244"/>
      <c r="H120" s="244"/>
      <c r="I120" s="244"/>
      <c r="J120" s="260"/>
      <c r="K120" s="260"/>
      <c r="L120" s="260"/>
      <c r="M120" s="260"/>
      <c r="N120" s="260"/>
      <c r="O120" s="244"/>
      <c r="P120" s="248"/>
    </row>
    <row r="121" spans="1:16" s="245" customFormat="1" ht="4.5" customHeight="1">
      <c r="A121" s="246"/>
      <c r="B121" s="247"/>
      <c r="C121" s="244"/>
      <c r="D121" s="244"/>
      <c r="E121" s="244"/>
      <c r="F121" s="244"/>
      <c r="G121" s="244"/>
      <c r="H121" s="244"/>
      <c r="I121" s="244"/>
      <c r="J121" s="260"/>
      <c r="K121" s="260"/>
      <c r="L121" s="260"/>
      <c r="M121" s="260"/>
      <c r="N121" s="260"/>
      <c r="O121" s="244"/>
      <c r="P121" s="248"/>
    </row>
    <row r="122" spans="1:16" s="245" customFormat="1" ht="14.25">
      <c r="A122" s="246"/>
      <c r="B122" s="247"/>
      <c r="C122" s="244"/>
      <c r="D122" s="244"/>
      <c r="E122" s="244"/>
      <c r="F122" s="244"/>
      <c r="G122" s="244"/>
      <c r="H122" s="244"/>
      <c r="I122" s="244"/>
      <c r="J122" s="260"/>
      <c r="K122" s="260"/>
      <c r="L122" s="260"/>
      <c r="M122" s="260"/>
      <c r="N122" s="260"/>
      <c r="O122" s="244"/>
      <c r="P122" s="248"/>
    </row>
    <row r="123" spans="1:16" s="245" customFormat="1" ht="14.25">
      <c r="A123" s="246"/>
      <c r="B123" s="247"/>
      <c r="C123" s="244"/>
      <c r="D123" s="244"/>
      <c r="E123" s="244"/>
      <c r="F123" s="244"/>
      <c r="G123" s="244"/>
      <c r="H123" s="244"/>
      <c r="I123" s="244"/>
      <c r="J123" s="260"/>
      <c r="K123" s="260"/>
      <c r="L123" s="260"/>
      <c r="M123" s="260"/>
      <c r="N123" s="260"/>
      <c r="O123" s="244"/>
      <c r="P123" s="248"/>
    </row>
    <row r="124" spans="1:16" s="245" customFormat="1" ht="4.5" customHeight="1">
      <c r="A124" s="246"/>
      <c r="B124" s="247"/>
      <c r="C124" s="244"/>
      <c r="D124" s="244"/>
      <c r="E124" s="244"/>
      <c r="F124" s="244"/>
      <c r="G124" s="244"/>
      <c r="H124" s="244"/>
      <c r="I124" s="244"/>
      <c r="J124" s="260"/>
      <c r="K124" s="260"/>
      <c r="L124" s="260"/>
      <c r="M124" s="260"/>
      <c r="N124" s="260"/>
      <c r="O124" s="244"/>
      <c r="P124" s="248"/>
    </row>
    <row r="125" spans="1:16" s="245" customFormat="1" ht="11.25" customHeight="1">
      <c r="A125" s="246"/>
      <c r="B125" s="247"/>
      <c r="C125" s="244"/>
      <c r="D125" s="244"/>
      <c r="E125" s="244"/>
      <c r="F125" s="244"/>
      <c r="G125" s="244"/>
      <c r="H125" s="244"/>
      <c r="I125" s="244"/>
      <c r="J125" s="260"/>
      <c r="K125" s="260"/>
      <c r="L125" s="260"/>
      <c r="M125" s="260"/>
      <c r="N125" s="260"/>
      <c r="O125" s="244"/>
      <c r="P125" s="248"/>
    </row>
    <row r="126" spans="1:16" s="245" customFormat="1" ht="7.5" customHeight="1">
      <c r="A126" s="246"/>
      <c r="B126" s="247"/>
      <c r="C126" s="244"/>
      <c r="D126" s="244"/>
      <c r="E126" s="244"/>
      <c r="F126" s="244"/>
      <c r="G126" s="244"/>
      <c r="H126" s="244"/>
      <c r="I126" s="244"/>
      <c r="J126" s="260"/>
      <c r="K126" s="260"/>
      <c r="L126" s="260"/>
      <c r="M126" s="260"/>
      <c r="N126" s="260"/>
      <c r="O126" s="244"/>
      <c r="P126" s="248"/>
    </row>
    <row r="127" spans="1:16" s="245" customFormat="1" ht="14.25">
      <c r="A127" s="246"/>
      <c r="B127" s="247"/>
      <c r="C127" s="244"/>
      <c r="D127" s="244"/>
      <c r="E127" s="244"/>
      <c r="F127" s="244"/>
      <c r="G127" s="244"/>
      <c r="H127" s="244"/>
      <c r="I127" s="244"/>
      <c r="J127" s="260"/>
      <c r="K127" s="260"/>
      <c r="L127" s="260"/>
      <c r="M127" s="260"/>
      <c r="N127" s="260"/>
      <c r="O127" s="244"/>
      <c r="P127" s="248"/>
    </row>
    <row r="128" spans="1:16" s="245" customFormat="1" ht="14.25">
      <c r="A128" s="246"/>
      <c r="B128" s="247"/>
      <c r="C128" s="244"/>
      <c r="D128" s="244"/>
      <c r="E128" s="244"/>
      <c r="F128" s="244"/>
      <c r="G128" s="244"/>
      <c r="H128" s="244"/>
      <c r="I128" s="244"/>
      <c r="J128" s="260"/>
      <c r="K128" s="260"/>
      <c r="L128" s="260"/>
      <c r="M128" s="260"/>
      <c r="N128" s="260"/>
      <c r="O128" s="244"/>
      <c r="P128" s="248"/>
    </row>
    <row r="129" spans="1:16" s="245" customFormat="1" ht="14.25">
      <c r="A129" s="246"/>
      <c r="B129" s="247"/>
      <c r="C129" s="244"/>
      <c r="D129" s="244"/>
      <c r="E129" s="244"/>
      <c r="F129" s="244"/>
      <c r="G129" s="244"/>
      <c r="H129" s="244"/>
      <c r="I129" s="244"/>
      <c r="J129" s="260"/>
      <c r="K129" s="260"/>
      <c r="L129" s="260"/>
      <c r="M129" s="260"/>
      <c r="N129" s="260"/>
      <c r="O129" s="244"/>
      <c r="P129" s="248"/>
    </row>
    <row r="130" spans="1:16" s="245" customFormat="1" ht="14.25">
      <c r="A130" s="246"/>
      <c r="B130" s="247"/>
      <c r="C130" s="244"/>
      <c r="D130" s="244"/>
      <c r="E130" s="244"/>
      <c r="F130" s="244"/>
      <c r="G130" s="244"/>
      <c r="H130" s="244"/>
      <c r="I130" s="244"/>
      <c r="J130" s="260"/>
      <c r="K130" s="260"/>
      <c r="L130" s="260"/>
      <c r="M130" s="260"/>
      <c r="N130" s="260"/>
      <c r="O130" s="244"/>
      <c r="P130" s="248"/>
    </row>
    <row r="131" spans="1:16" s="245" customFormat="1" ht="14.25">
      <c r="A131" s="246"/>
      <c r="B131" s="247"/>
      <c r="C131" s="244"/>
      <c r="D131" s="244"/>
      <c r="E131" s="244"/>
      <c r="F131" s="244"/>
      <c r="G131" s="244"/>
      <c r="H131" s="244"/>
      <c r="I131" s="244"/>
      <c r="J131" s="260"/>
      <c r="K131" s="260"/>
      <c r="L131" s="260"/>
      <c r="M131" s="260"/>
      <c r="N131" s="260"/>
      <c r="O131" s="244"/>
      <c r="P131" s="248"/>
    </row>
    <row r="132" spans="1:16" s="245" customFormat="1" ht="14.25">
      <c r="A132" s="246"/>
      <c r="B132" s="247"/>
      <c r="C132" s="244"/>
      <c r="D132" s="244"/>
      <c r="E132" s="244"/>
      <c r="F132" s="244"/>
      <c r="G132" s="244"/>
      <c r="H132" s="244"/>
      <c r="I132" s="244"/>
      <c r="J132" s="260"/>
      <c r="K132" s="260"/>
      <c r="L132" s="260"/>
      <c r="M132" s="260"/>
      <c r="N132" s="260"/>
      <c r="O132" s="244"/>
      <c r="P132" s="248"/>
    </row>
    <row r="133" spans="1:16" s="245" customFormat="1" ht="14.25">
      <c r="A133" s="246"/>
      <c r="B133" s="247"/>
      <c r="C133" s="244"/>
      <c r="D133" s="244"/>
      <c r="E133" s="244"/>
      <c r="F133" s="244"/>
      <c r="G133" s="244"/>
      <c r="H133" s="244"/>
      <c r="I133" s="244"/>
      <c r="J133" s="260"/>
      <c r="K133" s="260"/>
      <c r="L133" s="260"/>
      <c r="M133" s="260"/>
      <c r="N133" s="260"/>
      <c r="O133" s="244"/>
      <c r="P133" s="248"/>
    </row>
    <row r="134" spans="1:16" s="245" customFormat="1" ht="14.25">
      <c r="A134" s="246"/>
      <c r="B134" s="247"/>
      <c r="C134" s="244"/>
      <c r="D134" s="244"/>
      <c r="E134" s="244"/>
      <c r="F134" s="244"/>
      <c r="G134" s="244"/>
      <c r="H134" s="244"/>
      <c r="I134" s="244"/>
      <c r="J134" s="260"/>
      <c r="K134" s="260"/>
      <c r="L134" s="260"/>
      <c r="M134" s="260"/>
      <c r="N134" s="260"/>
      <c r="O134" s="244"/>
      <c r="P134" s="248"/>
    </row>
    <row r="135" spans="1:16" s="245" customFormat="1" ht="14.25">
      <c r="A135" s="246"/>
      <c r="B135" s="247"/>
      <c r="C135" s="244"/>
      <c r="D135" s="244"/>
      <c r="E135" s="244"/>
      <c r="F135" s="244"/>
      <c r="G135" s="244"/>
      <c r="H135" s="244"/>
      <c r="I135" s="244"/>
      <c r="J135" s="260"/>
      <c r="K135" s="260"/>
      <c r="L135" s="260"/>
      <c r="M135" s="260"/>
      <c r="N135" s="260"/>
      <c r="O135" s="244"/>
      <c r="P135" s="248"/>
    </row>
    <row r="136" spans="1:16" s="245" customFormat="1" ht="14.25">
      <c r="A136" s="246"/>
      <c r="B136" s="247"/>
      <c r="C136" s="244"/>
      <c r="D136" s="244"/>
      <c r="E136" s="244"/>
      <c r="F136" s="244"/>
      <c r="G136" s="244"/>
      <c r="H136" s="244"/>
      <c r="I136" s="244"/>
      <c r="J136" s="260"/>
      <c r="K136" s="260"/>
      <c r="L136" s="260"/>
      <c r="M136" s="260"/>
      <c r="N136" s="260"/>
      <c r="O136" s="244"/>
      <c r="P136" s="248"/>
    </row>
    <row r="137" spans="1:16" s="245" customFormat="1" ht="14.25">
      <c r="A137" s="246"/>
      <c r="B137" s="247"/>
      <c r="C137" s="244"/>
      <c r="D137" s="244"/>
      <c r="E137" s="244"/>
      <c r="F137" s="244"/>
      <c r="G137" s="244"/>
      <c r="H137" s="244"/>
      <c r="I137" s="244"/>
      <c r="J137" s="260"/>
      <c r="K137" s="260"/>
      <c r="L137" s="260"/>
      <c r="M137" s="260"/>
      <c r="N137" s="260"/>
      <c r="O137" s="244"/>
      <c r="P137" s="248"/>
    </row>
    <row r="138" spans="1:16" s="245" customFormat="1" ht="14.25">
      <c r="A138" s="246"/>
      <c r="B138" s="247"/>
      <c r="C138" s="244"/>
      <c r="D138" s="244"/>
      <c r="E138" s="244"/>
      <c r="F138" s="244"/>
      <c r="G138" s="244"/>
      <c r="H138" s="244"/>
      <c r="I138" s="244"/>
      <c r="J138" s="260"/>
      <c r="K138" s="260"/>
      <c r="L138" s="260"/>
      <c r="M138" s="260"/>
      <c r="N138" s="260"/>
      <c r="O138" s="244"/>
      <c r="P138" s="248"/>
    </row>
    <row r="139" spans="1:16" s="245" customFormat="1" ht="14.25">
      <c r="A139" s="246"/>
      <c r="B139" s="247"/>
      <c r="C139" s="244"/>
      <c r="D139" s="244"/>
      <c r="E139" s="244"/>
      <c r="F139" s="244"/>
      <c r="G139" s="244"/>
      <c r="H139" s="244"/>
      <c r="I139" s="244"/>
      <c r="J139" s="260"/>
      <c r="K139" s="260"/>
      <c r="L139" s="260"/>
      <c r="M139" s="260"/>
      <c r="N139" s="260"/>
      <c r="O139" s="244"/>
      <c r="P139" s="248"/>
    </row>
    <row r="140" spans="1:16" s="245" customFormat="1" ht="14.25">
      <c r="A140" s="246"/>
      <c r="B140" s="247"/>
      <c r="C140" s="244"/>
      <c r="D140" s="244"/>
      <c r="E140" s="244"/>
      <c r="F140" s="244"/>
      <c r="G140" s="244"/>
      <c r="H140" s="244"/>
      <c r="I140" s="244"/>
      <c r="J140" s="260"/>
      <c r="K140" s="260"/>
      <c r="L140" s="260"/>
      <c r="M140" s="260"/>
      <c r="N140" s="260"/>
      <c r="O140" s="244"/>
      <c r="P140" s="248"/>
    </row>
    <row r="141" spans="1:16" s="245" customFormat="1" ht="14.25">
      <c r="A141" s="246"/>
      <c r="B141" s="247"/>
      <c r="C141" s="244"/>
      <c r="D141" s="244"/>
      <c r="E141" s="244"/>
      <c r="F141" s="244"/>
      <c r="G141" s="244"/>
      <c r="H141" s="244"/>
      <c r="I141" s="244"/>
      <c r="J141" s="260"/>
      <c r="K141" s="260"/>
      <c r="L141" s="260"/>
      <c r="M141" s="260"/>
      <c r="N141" s="260"/>
      <c r="O141" s="244"/>
      <c r="P141" s="248"/>
    </row>
    <row r="142" spans="1:16" s="245" customFormat="1" ht="14.25">
      <c r="A142" s="246"/>
      <c r="B142" s="247"/>
      <c r="C142" s="244"/>
      <c r="D142" s="244"/>
      <c r="E142" s="244"/>
      <c r="F142" s="244"/>
      <c r="G142" s="244"/>
      <c r="H142" s="244"/>
      <c r="I142" s="244"/>
      <c r="J142" s="260"/>
      <c r="K142" s="260"/>
      <c r="L142" s="260"/>
      <c r="M142" s="260"/>
      <c r="N142" s="260"/>
      <c r="O142" s="244"/>
      <c r="P142" s="248"/>
    </row>
    <row r="143" spans="1:16" s="245" customFormat="1" ht="14.25">
      <c r="A143" s="246"/>
      <c r="B143" s="247"/>
      <c r="C143" s="244"/>
      <c r="D143" s="244"/>
      <c r="E143" s="244"/>
      <c r="F143" s="244"/>
      <c r="G143" s="244"/>
      <c r="H143" s="244"/>
      <c r="I143" s="244"/>
      <c r="J143" s="260"/>
      <c r="K143" s="260"/>
      <c r="L143" s="260"/>
      <c r="M143" s="260"/>
      <c r="N143" s="260"/>
      <c r="O143" s="244"/>
      <c r="P143" s="248"/>
    </row>
    <row r="144" spans="1:16" s="245" customFormat="1" ht="14.25">
      <c r="A144" s="246"/>
      <c r="B144" s="247"/>
      <c r="C144" s="244"/>
      <c r="D144" s="244"/>
      <c r="E144" s="244"/>
      <c r="F144" s="244"/>
      <c r="G144" s="244"/>
      <c r="H144" s="244"/>
      <c r="I144" s="244"/>
      <c r="J144" s="260"/>
      <c r="K144" s="260"/>
      <c r="L144" s="260"/>
      <c r="M144" s="260"/>
      <c r="N144" s="260"/>
      <c r="O144" s="244"/>
      <c r="P144" s="248"/>
    </row>
    <row r="145" spans="1:18" s="245" customFormat="1" ht="14.25">
      <c r="A145" s="246"/>
      <c r="B145" s="247"/>
      <c r="C145" s="244"/>
      <c r="D145" s="244"/>
      <c r="E145" s="244"/>
      <c r="F145" s="244"/>
      <c r="G145" s="244"/>
      <c r="H145" s="244"/>
      <c r="I145" s="244"/>
      <c r="J145" s="260"/>
      <c r="K145" s="260"/>
      <c r="L145" s="260"/>
      <c r="M145" s="260"/>
      <c r="N145" s="260"/>
      <c r="O145" s="244"/>
      <c r="P145" s="248"/>
      <c r="R145" s="249"/>
    </row>
    <row r="146" spans="1:17" s="249" customFormat="1" ht="14.25">
      <c r="A146" s="250"/>
      <c r="B146" s="251"/>
      <c r="C146" s="252"/>
      <c r="D146" s="252"/>
      <c r="E146" s="252"/>
      <c r="F146" s="252"/>
      <c r="G146" s="252"/>
      <c r="H146" s="252"/>
      <c r="I146" s="252"/>
      <c r="J146" s="261"/>
      <c r="K146" s="261"/>
      <c r="L146" s="261"/>
      <c r="M146" s="261"/>
      <c r="N146" s="261"/>
      <c r="O146" s="252"/>
      <c r="P146" s="248"/>
      <c r="Q146" s="245"/>
    </row>
    <row r="147" spans="1:17" s="249" customFormat="1" ht="14.25">
      <c r="A147" s="250"/>
      <c r="B147" s="251"/>
      <c r="C147" s="252"/>
      <c r="D147" s="252"/>
      <c r="E147" s="252"/>
      <c r="F147" s="252"/>
      <c r="G147" s="252"/>
      <c r="H147" s="252"/>
      <c r="I147" s="252"/>
      <c r="J147" s="261"/>
      <c r="K147" s="261"/>
      <c r="L147" s="261"/>
      <c r="M147" s="261"/>
      <c r="N147" s="261"/>
      <c r="O147" s="252"/>
      <c r="P147" s="248"/>
      <c r="Q147" s="245"/>
    </row>
    <row r="148" spans="1:17" s="249" customFormat="1" ht="14.25">
      <c r="A148" s="250"/>
      <c r="B148" s="251"/>
      <c r="C148" s="252"/>
      <c r="D148" s="252"/>
      <c r="E148" s="252"/>
      <c r="F148" s="252"/>
      <c r="G148" s="252"/>
      <c r="H148" s="252"/>
      <c r="I148" s="252"/>
      <c r="J148" s="261"/>
      <c r="K148" s="261"/>
      <c r="L148" s="261"/>
      <c r="M148" s="261"/>
      <c r="N148" s="261"/>
      <c r="O148" s="252"/>
      <c r="P148" s="248"/>
      <c r="Q148" s="245"/>
    </row>
    <row r="149" spans="1:17" s="249" customFormat="1" ht="14.25">
      <c r="A149" s="250"/>
      <c r="B149" s="251"/>
      <c r="C149" s="252"/>
      <c r="D149" s="252"/>
      <c r="E149" s="252"/>
      <c r="F149" s="252"/>
      <c r="G149" s="252"/>
      <c r="H149" s="252"/>
      <c r="I149" s="252"/>
      <c r="J149" s="261"/>
      <c r="K149" s="261"/>
      <c r="L149" s="261"/>
      <c r="M149" s="261"/>
      <c r="N149" s="261"/>
      <c r="O149" s="252"/>
      <c r="P149" s="248"/>
      <c r="Q149" s="245"/>
    </row>
    <row r="150" spans="1:17" s="249" customFormat="1" ht="14.25">
      <c r="A150" s="250"/>
      <c r="B150" s="251"/>
      <c r="C150" s="252"/>
      <c r="D150" s="252"/>
      <c r="E150" s="252"/>
      <c r="F150" s="252"/>
      <c r="G150" s="252"/>
      <c r="H150" s="252"/>
      <c r="I150" s="252"/>
      <c r="J150" s="261"/>
      <c r="K150" s="261"/>
      <c r="L150" s="261"/>
      <c r="M150" s="261"/>
      <c r="N150" s="261"/>
      <c r="O150" s="252"/>
      <c r="P150" s="248"/>
      <c r="Q150" s="245"/>
    </row>
    <row r="151" spans="1:17" s="249" customFormat="1" ht="14.25">
      <c r="A151" s="250"/>
      <c r="B151" s="251"/>
      <c r="C151" s="252"/>
      <c r="D151" s="252"/>
      <c r="E151" s="252"/>
      <c r="F151" s="252"/>
      <c r="G151" s="252"/>
      <c r="H151" s="252"/>
      <c r="I151" s="252"/>
      <c r="J151" s="261"/>
      <c r="K151" s="261"/>
      <c r="L151" s="261"/>
      <c r="M151" s="261"/>
      <c r="N151" s="261"/>
      <c r="O151" s="252"/>
      <c r="P151" s="248"/>
      <c r="Q151" s="245"/>
    </row>
    <row r="152" spans="1:17" s="249" customFormat="1" ht="14.25">
      <c r="A152" s="250"/>
      <c r="B152" s="251"/>
      <c r="C152" s="252"/>
      <c r="D152" s="252"/>
      <c r="E152" s="252"/>
      <c r="F152" s="252"/>
      <c r="G152" s="252"/>
      <c r="H152" s="252"/>
      <c r="I152" s="252"/>
      <c r="J152" s="261"/>
      <c r="K152" s="261"/>
      <c r="L152" s="261"/>
      <c r="M152" s="261"/>
      <c r="N152" s="261"/>
      <c r="O152" s="252"/>
      <c r="P152" s="248"/>
      <c r="Q152" s="245"/>
    </row>
    <row r="153" spans="1:17" s="249" customFormat="1" ht="14.25">
      <c r="A153" s="250"/>
      <c r="B153" s="251"/>
      <c r="C153" s="252"/>
      <c r="D153" s="252"/>
      <c r="E153" s="252"/>
      <c r="F153" s="252"/>
      <c r="G153" s="252"/>
      <c r="H153" s="252"/>
      <c r="I153" s="252"/>
      <c r="J153" s="261"/>
      <c r="K153" s="261"/>
      <c r="L153" s="261"/>
      <c r="M153" s="261"/>
      <c r="N153" s="261"/>
      <c r="O153" s="252"/>
      <c r="P153" s="248"/>
      <c r="Q153" s="245"/>
    </row>
    <row r="154" spans="1:17" s="249" customFormat="1" ht="14.25">
      <c r="A154" s="250"/>
      <c r="B154" s="251"/>
      <c r="C154" s="252"/>
      <c r="D154" s="252"/>
      <c r="E154" s="252"/>
      <c r="F154" s="252"/>
      <c r="G154" s="252"/>
      <c r="H154" s="252"/>
      <c r="I154" s="252"/>
      <c r="J154" s="261"/>
      <c r="K154" s="261"/>
      <c r="L154" s="261"/>
      <c r="M154" s="261"/>
      <c r="N154" s="261"/>
      <c r="O154" s="252"/>
      <c r="P154" s="248"/>
      <c r="Q154" s="245"/>
    </row>
    <row r="155" spans="1:17" s="249" customFormat="1" ht="14.25">
      <c r="A155" s="250"/>
      <c r="B155" s="251"/>
      <c r="C155" s="252"/>
      <c r="D155" s="252"/>
      <c r="E155" s="252"/>
      <c r="F155" s="252"/>
      <c r="G155" s="252"/>
      <c r="H155" s="252"/>
      <c r="I155" s="252"/>
      <c r="J155" s="261"/>
      <c r="K155" s="261"/>
      <c r="L155" s="261"/>
      <c r="M155" s="261"/>
      <c r="N155" s="261"/>
      <c r="O155" s="252"/>
      <c r="P155" s="248"/>
      <c r="Q155" s="245"/>
    </row>
    <row r="156" spans="1:17" s="249" customFormat="1" ht="14.25">
      <c r="A156" s="250"/>
      <c r="B156" s="251"/>
      <c r="C156" s="252"/>
      <c r="D156" s="252"/>
      <c r="E156" s="252"/>
      <c r="F156" s="252"/>
      <c r="G156" s="252"/>
      <c r="H156" s="252"/>
      <c r="I156" s="252"/>
      <c r="J156" s="261"/>
      <c r="K156" s="261"/>
      <c r="L156" s="261"/>
      <c r="M156" s="261"/>
      <c r="N156" s="261"/>
      <c r="O156" s="252"/>
      <c r="P156" s="248"/>
      <c r="Q156" s="245"/>
    </row>
    <row r="157" spans="1:17" s="249" customFormat="1" ht="14.25">
      <c r="A157" s="250"/>
      <c r="B157" s="251"/>
      <c r="C157" s="252"/>
      <c r="D157" s="252"/>
      <c r="E157" s="252"/>
      <c r="F157" s="252"/>
      <c r="G157" s="252"/>
      <c r="H157" s="252"/>
      <c r="I157" s="252"/>
      <c r="J157" s="261"/>
      <c r="K157" s="261"/>
      <c r="L157" s="261"/>
      <c r="M157" s="261"/>
      <c r="N157" s="261"/>
      <c r="O157" s="252"/>
      <c r="P157" s="248"/>
      <c r="Q157" s="245"/>
    </row>
    <row r="158" spans="1:17" s="249" customFormat="1" ht="14.25">
      <c r="A158" s="250"/>
      <c r="B158" s="251"/>
      <c r="C158" s="252"/>
      <c r="D158" s="252"/>
      <c r="E158" s="252"/>
      <c r="F158" s="252"/>
      <c r="G158" s="252"/>
      <c r="H158" s="252"/>
      <c r="I158" s="252"/>
      <c r="J158" s="261"/>
      <c r="K158" s="261"/>
      <c r="L158" s="261"/>
      <c r="M158" s="261"/>
      <c r="N158" s="261"/>
      <c r="O158" s="252"/>
      <c r="P158" s="248"/>
      <c r="Q158" s="245"/>
    </row>
    <row r="159" spans="1:17" s="249" customFormat="1" ht="14.25">
      <c r="A159" s="250"/>
      <c r="B159" s="251"/>
      <c r="C159" s="252"/>
      <c r="D159" s="252"/>
      <c r="E159" s="252"/>
      <c r="F159" s="252"/>
      <c r="G159" s="252"/>
      <c r="H159" s="252"/>
      <c r="I159" s="252"/>
      <c r="J159" s="261"/>
      <c r="K159" s="261"/>
      <c r="L159" s="261"/>
      <c r="M159" s="261"/>
      <c r="N159" s="261"/>
      <c r="O159" s="252"/>
      <c r="P159" s="248"/>
      <c r="Q159" s="245"/>
    </row>
    <row r="160" spans="1:17" s="249" customFormat="1" ht="14.25">
      <c r="A160" s="250"/>
      <c r="B160" s="251"/>
      <c r="C160" s="252"/>
      <c r="D160" s="252"/>
      <c r="E160" s="252"/>
      <c r="F160" s="252"/>
      <c r="G160" s="252"/>
      <c r="H160" s="252"/>
      <c r="I160" s="252"/>
      <c r="J160" s="261"/>
      <c r="K160" s="261"/>
      <c r="L160" s="261"/>
      <c r="M160" s="261"/>
      <c r="N160" s="261"/>
      <c r="O160" s="252"/>
      <c r="P160" s="248"/>
      <c r="Q160" s="245"/>
    </row>
    <row r="161" spans="1:17" s="249" customFormat="1" ht="14.25">
      <c r="A161" s="250"/>
      <c r="B161" s="251"/>
      <c r="C161" s="252"/>
      <c r="D161" s="252"/>
      <c r="E161" s="252"/>
      <c r="F161" s="252"/>
      <c r="G161" s="252"/>
      <c r="H161" s="252"/>
      <c r="I161" s="252"/>
      <c r="J161" s="261"/>
      <c r="K161" s="261"/>
      <c r="L161" s="261"/>
      <c r="M161" s="261"/>
      <c r="N161" s="261"/>
      <c r="O161" s="252"/>
      <c r="P161" s="248"/>
      <c r="Q161" s="245"/>
    </row>
    <row r="162" spans="1:17" s="249" customFormat="1" ht="14.25">
      <c r="A162" s="250"/>
      <c r="B162" s="251"/>
      <c r="C162" s="252"/>
      <c r="D162" s="252"/>
      <c r="E162" s="252"/>
      <c r="F162" s="252"/>
      <c r="G162" s="252"/>
      <c r="H162" s="252"/>
      <c r="I162" s="252"/>
      <c r="J162" s="261"/>
      <c r="K162" s="261"/>
      <c r="L162" s="261"/>
      <c r="M162" s="261"/>
      <c r="N162" s="261"/>
      <c r="O162" s="252"/>
      <c r="P162" s="248"/>
      <c r="Q162" s="245"/>
    </row>
    <row r="163" spans="1:17" s="249" customFormat="1" ht="14.25">
      <c r="A163" s="250"/>
      <c r="B163" s="251"/>
      <c r="C163" s="252"/>
      <c r="D163" s="252"/>
      <c r="E163" s="252"/>
      <c r="F163" s="252"/>
      <c r="G163" s="252"/>
      <c r="H163" s="252"/>
      <c r="I163" s="252"/>
      <c r="J163" s="261"/>
      <c r="K163" s="261"/>
      <c r="L163" s="261"/>
      <c r="M163" s="261"/>
      <c r="N163" s="261"/>
      <c r="O163" s="252"/>
      <c r="P163" s="248"/>
      <c r="Q163" s="245"/>
    </row>
    <row r="164" spans="1:17" s="249" customFormat="1" ht="14.25">
      <c r="A164" s="250"/>
      <c r="B164" s="251"/>
      <c r="C164" s="252"/>
      <c r="D164" s="252"/>
      <c r="E164" s="252"/>
      <c r="F164" s="252"/>
      <c r="G164" s="252"/>
      <c r="H164" s="252"/>
      <c r="I164" s="252"/>
      <c r="J164" s="261"/>
      <c r="K164" s="261"/>
      <c r="L164" s="261"/>
      <c r="M164" s="261"/>
      <c r="N164" s="261"/>
      <c r="O164" s="252"/>
      <c r="P164" s="248"/>
      <c r="Q164" s="245"/>
    </row>
    <row r="165" spans="1:17" s="249" customFormat="1" ht="14.25">
      <c r="A165" s="250"/>
      <c r="B165" s="251"/>
      <c r="C165" s="252"/>
      <c r="D165" s="252"/>
      <c r="E165" s="252"/>
      <c r="F165" s="252"/>
      <c r="G165" s="252"/>
      <c r="H165" s="252"/>
      <c r="I165" s="252"/>
      <c r="J165" s="261"/>
      <c r="K165" s="261"/>
      <c r="L165" s="261"/>
      <c r="M165" s="261"/>
      <c r="N165" s="261"/>
      <c r="O165" s="252"/>
      <c r="P165" s="248"/>
      <c r="Q165" s="245"/>
    </row>
    <row r="166" spans="1:17" s="249" customFormat="1" ht="14.25">
      <c r="A166" s="250"/>
      <c r="B166" s="251"/>
      <c r="C166" s="252"/>
      <c r="D166" s="252"/>
      <c r="E166" s="252"/>
      <c r="F166" s="252"/>
      <c r="G166" s="252"/>
      <c r="H166" s="252"/>
      <c r="I166" s="252"/>
      <c r="J166" s="261"/>
      <c r="K166" s="261"/>
      <c r="L166" s="261"/>
      <c r="M166" s="261"/>
      <c r="N166" s="261"/>
      <c r="O166" s="252"/>
      <c r="P166" s="248"/>
      <c r="Q166" s="245"/>
    </row>
    <row r="167" spans="1:17" s="249" customFormat="1" ht="14.25">
      <c r="A167" s="250"/>
      <c r="B167" s="251"/>
      <c r="C167" s="252"/>
      <c r="D167" s="252"/>
      <c r="E167" s="252"/>
      <c r="F167" s="252"/>
      <c r="G167" s="252"/>
      <c r="H167" s="252"/>
      <c r="I167" s="252"/>
      <c r="J167" s="261"/>
      <c r="K167" s="261"/>
      <c r="L167" s="261"/>
      <c r="M167" s="261"/>
      <c r="N167" s="261"/>
      <c r="O167" s="252"/>
      <c r="P167" s="248"/>
      <c r="Q167" s="245"/>
    </row>
    <row r="168" spans="1:17" s="249" customFormat="1" ht="14.25">
      <c r="A168" s="250"/>
      <c r="B168" s="251"/>
      <c r="C168" s="252"/>
      <c r="D168" s="252"/>
      <c r="E168" s="252"/>
      <c r="F168" s="252"/>
      <c r="G168" s="252"/>
      <c r="H168" s="252"/>
      <c r="I168" s="252"/>
      <c r="J168" s="261"/>
      <c r="K168" s="261"/>
      <c r="L168" s="261"/>
      <c r="M168" s="261"/>
      <c r="N168" s="261"/>
      <c r="O168" s="252"/>
      <c r="P168" s="248"/>
      <c r="Q168" s="245"/>
    </row>
    <row r="169" spans="1:17" s="249" customFormat="1" ht="14.25">
      <c r="A169" s="250"/>
      <c r="B169" s="251"/>
      <c r="C169" s="252"/>
      <c r="D169" s="252"/>
      <c r="E169" s="252"/>
      <c r="F169" s="252"/>
      <c r="G169" s="252"/>
      <c r="H169" s="252"/>
      <c r="I169" s="252"/>
      <c r="J169" s="261"/>
      <c r="K169" s="261"/>
      <c r="L169" s="261"/>
      <c r="M169" s="261"/>
      <c r="N169" s="261"/>
      <c r="O169" s="252"/>
      <c r="P169" s="248"/>
      <c r="Q169" s="245"/>
    </row>
    <row r="170" spans="1:17" s="249" customFormat="1" ht="14.25">
      <c r="A170" s="250"/>
      <c r="B170" s="251"/>
      <c r="C170" s="252"/>
      <c r="D170" s="252"/>
      <c r="E170" s="252"/>
      <c r="F170" s="252"/>
      <c r="G170" s="252"/>
      <c r="H170" s="252"/>
      <c r="I170" s="252"/>
      <c r="J170" s="261"/>
      <c r="K170" s="261"/>
      <c r="L170" s="261"/>
      <c r="M170" s="261"/>
      <c r="N170" s="261"/>
      <c r="O170" s="252"/>
      <c r="P170" s="248"/>
      <c r="Q170" s="245"/>
    </row>
    <row r="171" spans="1:17" s="249" customFormat="1" ht="14.25">
      <c r="A171" s="250"/>
      <c r="B171" s="251"/>
      <c r="C171" s="252"/>
      <c r="D171" s="252"/>
      <c r="E171" s="252"/>
      <c r="F171" s="252"/>
      <c r="G171" s="252"/>
      <c r="H171" s="252"/>
      <c r="I171" s="252"/>
      <c r="J171" s="261"/>
      <c r="K171" s="261"/>
      <c r="L171" s="261"/>
      <c r="M171" s="261"/>
      <c r="N171" s="261"/>
      <c r="O171" s="252"/>
      <c r="P171" s="248"/>
      <c r="Q171" s="245"/>
    </row>
    <row r="172" spans="1:17" s="249" customFormat="1" ht="14.25">
      <c r="A172" s="250"/>
      <c r="B172" s="251"/>
      <c r="C172" s="252"/>
      <c r="D172" s="252"/>
      <c r="E172" s="252"/>
      <c r="F172" s="252"/>
      <c r="G172" s="252"/>
      <c r="H172" s="252"/>
      <c r="I172" s="252"/>
      <c r="J172" s="261"/>
      <c r="K172" s="261"/>
      <c r="L172" s="261"/>
      <c r="M172" s="261"/>
      <c r="N172" s="261"/>
      <c r="O172" s="252"/>
      <c r="P172" s="248"/>
      <c r="Q172" s="245"/>
    </row>
    <row r="173" spans="1:17" s="249" customFormat="1" ht="14.25">
      <c r="A173" s="250"/>
      <c r="B173" s="251"/>
      <c r="C173" s="252"/>
      <c r="D173" s="252"/>
      <c r="E173" s="252"/>
      <c r="F173" s="252"/>
      <c r="G173" s="252"/>
      <c r="H173" s="252"/>
      <c r="I173" s="252"/>
      <c r="J173" s="261"/>
      <c r="K173" s="261"/>
      <c r="L173" s="261"/>
      <c r="M173" s="261"/>
      <c r="N173" s="261"/>
      <c r="O173" s="252"/>
      <c r="P173" s="248"/>
      <c r="Q173" s="245"/>
    </row>
    <row r="174" spans="1:17" s="249" customFormat="1" ht="14.25">
      <c r="A174" s="250"/>
      <c r="B174" s="251"/>
      <c r="C174" s="252"/>
      <c r="D174" s="252"/>
      <c r="E174" s="252"/>
      <c r="F174" s="252"/>
      <c r="G174" s="252"/>
      <c r="H174" s="252"/>
      <c r="I174" s="252"/>
      <c r="J174" s="261"/>
      <c r="K174" s="261"/>
      <c r="L174" s="261"/>
      <c r="M174" s="261"/>
      <c r="N174" s="261"/>
      <c r="O174" s="252"/>
      <c r="P174" s="248"/>
      <c r="Q174" s="245"/>
    </row>
    <row r="175" spans="1:17" s="249" customFormat="1" ht="14.25">
      <c r="A175" s="250"/>
      <c r="B175" s="251"/>
      <c r="C175" s="252"/>
      <c r="D175" s="252"/>
      <c r="E175" s="252"/>
      <c r="F175" s="252"/>
      <c r="G175" s="252"/>
      <c r="H175" s="252"/>
      <c r="I175" s="252"/>
      <c r="J175" s="261"/>
      <c r="K175" s="261"/>
      <c r="L175" s="261"/>
      <c r="M175" s="261"/>
      <c r="N175" s="261"/>
      <c r="O175" s="252"/>
      <c r="P175" s="248"/>
      <c r="Q175" s="245"/>
    </row>
    <row r="176" spans="1:17" s="249" customFormat="1" ht="14.25">
      <c r="A176" s="250"/>
      <c r="B176" s="251"/>
      <c r="C176" s="252"/>
      <c r="D176" s="252"/>
      <c r="E176" s="252"/>
      <c r="F176" s="252"/>
      <c r="G176" s="252"/>
      <c r="H176" s="252"/>
      <c r="I176" s="252"/>
      <c r="J176" s="261"/>
      <c r="K176" s="261"/>
      <c r="L176" s="261"/>
      <c r="M176" s="261"/>
      <c r="N176" s="261"/>
      <c r="O176" s="252"/>
      <c r="P176" s="248"/>
      <c r="Q176" s="245"/>
    </row>
    <row r="177" spans="1:17" s="249" customFormat="1" ht="14.25">
      <c r="A177" s="250"/>
      <c r="B177" s="251"/>
      <c r="C177" s="252"/>
      <c r="D177" s="252"/>
      <c r="E177" s="252"/>
      <c r="F177" s="252"/>
      <c r="G177" s="252"/>
      <c r="H177" s="252"/>
      <c r="I177" s="252"/>
      <c r="J177" s="261"/>
      <c r="K177" s="261"/>
      <c r="L177" s="261"/>
      <c r="M177" s="261"/>
      <c r="N177" s="261"/>
      <c r="O177" s="252"/>
      <c r="P177" s="248"/>
      <c r="Q177" s="245"/>
    </row>
    <row r="178" spans="1:17" s="249" customFormat="1" ht="14.25">
      <c r="A178" s="250"/>
      <c r="B178" s="251"/>
      <c r="C178" s="252"/>
      <c r="D178" s="252"/>
      <c r="E178" s="252"/>
      <c r="F178" s="252"/>
      <c r="G178" s="252"/>
      <c r="H178" s="252"/>
      <c r="I178" s="252"/>
      <c r="J178" s="261"/>
      <c r="K178" s="261"/>
      <c r="L178" s="261"/>
      <c r="M178" s="261"/>
      <c r="N178" s="261"/>
      <c r="O178" s="252"/>
      <c r="P178" s="248"/>
      <c r="Q178" s="245"/>
    </row>
    <row r="179" spans="1:17" s="249" customFormat="1" ht="14.25">
      <c r="A179" s="250"/>
      <c r="B179" s="251"/>
      <c r="C179" s="252"/>
      <c r="D179" s="252"/>
      <c r="E179" s="252"/>
      <c r="F179" s="252"/>
      <c r="G179" s="252"/>
      <c r="H179" s="252"/>
      <c r="I179" s="252"/>
      <c r="J179" s="261"/>
      <c r="K179" s="261"/>
      <c r="L179" s="261"/>
      <c r="M179" s="261"/>
      <c r="N179" s="261"/>
      <c r="O179" s="252"/>
      <c r="P179" s="248"/>
      <c r="Q179" s="245"/>
    </row>
    <row r="180" spans="1:17" s="249" customFormat="1" ht="14.25">
      <c r="A180" s="250"/>
      <c r="B180" s="251"/>
      <c r="C180" s="252"/>
      <c r="D180" s="252"/>
      <c r="E180" s="252"/>
      <c r="F180" s="252"/>
      <c r="G180" s="252"/>
      <c r="H180" s="252"/>
      <c r="I180" s="252"/>
      <c r="J180" s="261"/>
      <c r="K180" s="261"/>
      <c r="L180" s="261"/>
      <c r="M180" s="261"/>
      <c r="N180" s="261"/>
      <c r="O180" s="252"/>
      <c r="P180" s="248"/>
      <c r="Q180" s="245"/>
    </row>
    <row r="181" spans="1:17" s="249" customFormat="1" ht="14.25">
      <c r="A181" s="250"/>
      <c r="B181" s="251"/>
      <c r="C181" s="252"/>
      <c r="D181" s="252"/>
      <c r="E181" s="252"/>
      <c r="F181" s="252"/>
      <c r="G181" s="252"/>
      <c r="H181" s="252"/>
      <c r="I181" s="252"/>
      <c r="J181" s="261"/>
      <c r="K181" s="261"/>
      <c r="L181" s="261"/>
      <c r="M181" s="261"/>
      <c r="N181" s="261"/>
      <c r="O181" s="252"/>
      <c r="P181" s="248"/>
      <c r="Q181" s="245"/>
    </row>
    <row r="182" spans="1:17" s="249" customFormat="1" ht="14.25">
      <c r="A182" s="250"/>
      <c r="B182" s="251"/>
      <c r="C182" s="252"/>
      <c r="D182" s="252"/>
      <c r="E182" s="252"/>
      <c r="F182" s="252"/>
      <c r="G182" s="252"/>
      <c r="H182" s="252"/>
      <c r="I182" s="252"/>
      <c r="J182" s="261"/>
      <c r="K182" s="261"/>
      <c r="L182" s="261"/>
      <c r="M182" s="261"/>
      <c r="N182" s="261"/>
      <c r="O182" s="252"/>
      <c r="P182" s="248"/>
      <c r="Q182" s="245"/>
    </row>
    <row r="183" spans="1:17" s="249" customFormat="1" ht="14.25">
      <c r="A183" s="250"/>
      <c r="B183" s="251"/>
      <c r="C183" s="252"/>
      <c r="D183" s="252"/>
      <c r="E183" s="252"/>
      <c r="F183" s="252"/>
      <c r="G183" s="252"/>
      <c r="H183" s="252"/>
      <c r="I183" s="252"/>
      <c r="J183" s="261"/>
      <c r="K183" s="261"/>
      <c r="L183" s="261"/>
      <c r="M183" s="261"/>
      <c r="N183" s="261"/>
      <c r="O183" s="252"/>
      <c r="P183" s="248"/>
      <c r="Q183" s="245"/>
    </row>
    <row r="184" spans="1:17" s="249" customFormat="1" ht="14.25">
      <c r="A184" s="250"/>
      <c r="B184" s="251"/>
      <c r="C184" s="252"/>
      <c r="D184" s="252"/>
      <c r="E184" s="252"/>
      <c r="F184" s="252"/>
      <c r="G184" s="252"/>
      <c r="H184" s="252"/>
      <c r="I184" s="252"/>
      <c r="J184" s="261"/>
      <c r="K184" s="261"/>
      <c r="L184" s="261"/>
      <c r="M184" s="261"/>
      <c r="N184" s="261"/>
      <c r="O184" s="252"/>
      <c r="P184" s="248"/>
      <c r="Q184" s="245"/>
    </row>
    <row r="185" spans="1:17" s="249" customFormat="1" ht="14.25">
      <c r="A185" s="250"/>
      <c r="B185" s="251"/>
      <c r="C185" s="252"/>
      <c r="D185" s="252"/>
      <c r="E185" s="252"/>
      <c r="F185" s="252"/>
      <c r="G185" s="252"/>
      <c r="H185" s="252"/>
      <c r="I185" s="252"/>
      <c r="J185" s="261"/>
      <c r="K185" s="261"/>
      <c r="L185" s="261"/>
      <c r="M185" s="261"/>
      <c r="N185" s="261"/>
      <c r="O185" s="252"/>
      <c r="P185" s="248"/>
      <c r="Q185" s="245"/>
    </row>
    <row r="186" spans="1:17" s="249" customFormat="1" ht="14.25">
      <c r="A186" s="250"/>
      <c r="B186" s="251"/>
      <c r="C186" s="252"/>
      <c r="D186" s="252"/>
      <c r="E186" s="252"/>
      <c r="F186" s="252"/>
      <c r="G186" s="252"/>
      <c r="H186" s="252"/>
      <c r="I186" s="252"/>
      <c r="J186" s="261"/>
      <c r="K186" s="261"/>
      <c r="L186" s="261"/>
      <c r="M186" s="261"/>
      <c r="N186" s="261"/>
      <c r="O186" s="252"/>
      <c r="P186" s="248"/>
      <c r="Q186" s="245"/>
    </row>
    <row r="187" spans="1:17" s="249" customFormat="1" ht="14.25">
      <c r="A187" s="250"/>
      <c r="B187" s="251"/>
      <c r="C187" s="252"/>
      <c r="D187" s="252"/>
      <c r="E187" s="252"/>
      <c r="F187" s="252"/>
      <c r="G187" s="252"/>
      <c r="H187" s="252"/>
      <c r="I187" s="252"/>
      <c r="J187" s="261"/>
      <c r="K187" s="261"/>
      <c r="L187" s="261"/>
      <c r="M187" s="261"/>
      <c r="N187" s="261"/>
      <c r="O187" s="252"/>
      <c r="P187" s="248"/>
      <c r="Q187" s="245"/>
    </row>
    <row r="188" spans="1:17" s="249" customFormat="1" ht="14.25">
      <c r="A188" s="250"/>
      <c r="B188" s="251"/>
      <c r="C188" s="252"/>
      <c r="D188" s="252"/>
      <c r="E188" s="252"/>
      <c r="F188" s="252"/>
      <c r="G188" s="252"/>
      <c r="H188" s="252"/>
      <c r="I188" s="252"/>
      <c r="J188" s="261"/>
      <c r="K188" s="261"/>
      <c r="L188" s="261"/>
      <c r="M188" s="261"/>
      <c r="N188" s="261"/>
      <c r="O188" s="252"/>
      <c r="P188" s="248"/>
      <c r="Q188" s="245"/>
    </row>
    <row r="189" spans="1:17" s="249" customFormat="1" ht="14.25">
      <c r="A189" s="250"/>
      <c r="B189" s="251"/>
      <c r="C189" s="252"/>
      <c r="D189" s="252"/>
      <c r="E189" s="252"/>
      <c r="F189" s="252"/>
      <c r="G189" s="252"/>
      <c r="H189" s="252"/>
      <c r="I189" s="252"/>
      <c r="J189" s="261"/>
      <c r="K189" s="261"/>
      <c r="L189" s="261"/>
      <c r="M189" s="261"/>
      <c r="N189" s="261"/>
      <c r="O189" s="252"/>
      <c r="P189" s="248"/>
      <c r="Q189" s="245"/>
    </row>
    <row r="190" spans="1:17" s="249" customFormat="1" ht="14.25">
      <c r="A190" s="250"/>
      <c r="B190" s="251"/>
      <c r="C190" s="252"/>
      <c r="D190" s="252"/>
      <c r="E190" s="252"/>
      <c r="F190" s="252"/>
      <c r="G190" s="252"/>
      <c r="H190" s="252"/>
      <c r="I190" s="252"/>
      <c r="J190" s="261"/>
      <c r="K190" s="261"/>
      <c r="L190" s="261"/>
      <c r="M190" s="261"/>
      <c r="N190" s="261"/>
      <c r="O190" s="252"/>
      <c r="P190" s="248"/>
      <c r="Q190" s="245"/>
    </row>
    <row r="191" spans="1:17" s="249" customFormat="1" ht="14.25">
      <c r="A191" s="250"/>
      <c r="B191" s="251"/>
      <c r="C191" s="252"/>
      <c r="D191" s="252"/>
      <c r="E191" s="252"/>
      <c r="F191" s="252"/>
      <c r="G191" s="252"/>
      <c r="H191" s="252"/>
      <c r="I191" s="252"/>
      <c r="J191" s="261"/>
      <c r="K191" s="261"/>
      <c r="L191" s="261"/>
      <c r="M191" s="261"/>
      <c r="N191" s="261"/>
      <c r="O191" s="252"/>
      <c r="P191" s="248"/>
      <c r="Q191" s="245"/>
    </row>
    <row r="192" spans="1:17" s="249" customFormat="1" ht="14.25">
      <c r="A192" s="250"/>
      <c r="B192" s="251"/>
      <c r="C192" s="252"/>
      <c r="D192" s="252"/>
      <c r="E192" s="252"/>
      <c r="F192" s="252"/>
      <c r="G192" s="252"/>
      <c r="H192" s="252"/>
      <c r="I192" s="252"/>
      <c r="J192" s="261"/>
      <c r="K192" s="261"/>
      <c r="L192" s="261"/>
      <c r="M192" s="261"/>
      <c r="N192" s="261"/>
      <c r="O192" s="252"/>
      <c r="P192" s="248"/>
      <c r="Q192" s="245"/>
    </row>
    <row r="193" spans="1:17" s="249" customFormat="1" ht="14.25">
      <c r="A193" s="250"/>
      <c r="B193" s="251"/>
      <c r="C193" s="252"/>
      <c r="D193" s="252"/>
      <c r="E193" s="252"/>
      <c r="F193" s="252"/>
      <c r="G193" s="252"/>
      <c r="H193" s="252"/>
      <c r="I193" s="252"/>
      <c r="J193" s="261"/>
      <c r="K193" s="261"/>
      <c r="L193" s="261"/>
      <c r="M193" s="261"/>
      <c r="N193" s="261"/>
      <c r="O193" s="252"/>
      <c r="P193" s="248"/>
      <c r="Q193" s="245"/>
    </row>
    <row r="194" spans="1:17" s="249" customFormat="1" ht="14.25">
      <c r="A194" s="250"/>
      <c r="B194" s="251"/>
      <c r="C194" s="252"/>
      <c r="D194" s="252"/>
      <c r="E194" s="252"/>
      <c r="F194" s="252"/>
      <c r="G194" s="252"/>
      <c r="H194" s="252"/>
      <c r="I194" s="252"/>
      <c r="J194" s="261"/>
      <c r="K194" s="261"/>
      <c r="L194" s="261"/>
      <c r="M194" s="261"/>
      <c r="N194" s="261"/>
      <c r="O194" s="252"/>
      <c r="P194" s="248"/>
      <c r="Q194" s="245"/>
    </row>
    <row r="195" spans="1:17" s="249" customFormat="1" ht="14.25">
      <c r="A195" s="250"/>
      <c r="B195" s="251"/>
      <c r="C195" s="252"/>
      <c r="D195" s="252"/>
      <c r="E195" s="252"/>
      <c r="F195" s="252"/>
      <c r="G195" s="252"/>
      <c r="H195" s="252"/>
      <c r="I195" s="252"/>
      <c r="J195" s="261"/>
      <c r="K195" s="261"/>
      <c r="L195" s="261"/>
      <c r="M195" s="261"/>
      <c r="N195" s="261"/>
      <c r="O195" s="252"/>
      <c r="P195" s="248"/>
      <c r="Q195" s="245"/>
    </row>
    <row r="196" spans="1:17" s="249" customFormat="1" ht="14.25">
      <c r="A196" s="250"/>
      <c r="B196" s="251"/>
      <c r="C196" s="252"/>
      <c r="D196" s="252"/>
      <c r="E196" s="252"/>
      <c r="F196" s="252"/>
      <c r="G196" s="252"/>
      <c r="H196" s="252"/>
      <c r="I196" s="252"/>
      <c r="J196" s="261"/>
      <c r="K196" s="261"/>
      <c r="L196" s="261"/>
      <c r="M196" s="261"/>
      <c r="N196" s="261"/>
      <c r="O196" s="252"/>
      <c r="P196" s="248"/>
      <c r="Q196" s="245"/>
    </row>
    <row r="197" spans="1:17" s="249" customFormat="1" ht="14.25">
      <c r="A197" s="250"/>
      <c r="B197" s="251"/>
      <c r="C197" s="252"/>
      <c r="D197" s="252"/>
      <c r="E197" s="252"/>
      <c r="F197" s="252"/>
      <c r="G197" s="252"/>
      <c r="H197" s="252"/>
      <c r="I197" s="252"/>
      <c r="J197" s="261"/>
      <c r="K197" s="261"/>
      <c r="L197" s="261"/>
      <c r="M197" s="261"/>
      <c r="N197" s="261"/>
      <c r="O197" s="252"/>
      <c r="P197" s="248"/>
      <c r="Q197" s="245"/>
    </row>
    <row r="198" spans="1:17" s="249" customFormat="1" ht="14.25">
      <c r="A198" s="250"/>
      <c r="B198" s="251"/>
      <c r="C198" s="252"/>
      <c r="D198" s="252"/>
      <c r="E198" s="252"/>
      <c r="F198" s="252"/>
      <c r="G198" s="252"/>
      <c r="H198" s="252"/>
      <c r="I198" s="252"/>
      <c r="J198" s="261"/>
      <c r="K198" s="261"/>
      <c r="L198" s="261"/>
      <c r="M198" s="261"/>
      <c r="N198" s="261"/>
      <c r="O198" s="252"/>
      <c r="P198" s="248"/>
      <c r="Q198" s="245"/>
    </row>
    <row r="199" spans="1:17" s="249" customFormat="1" ht="14.25">
      <c r="A199" s="250"/>
      <c r="B199" s="251"/>
      <c r="C199" s="252"/>
      <c r="D199" s="252"/>
      <c r="E199" s="252"/>
      <c r="F199" s="252"/>
      <c r="G199" s="252"/>
      <c r="H199" s="252"/>
      <c r="I199" s="252"/>
      <c r="J199" s="261"/>
      <c r="K199" s="261"/>
      <c r="L199" s="261"/>
      <c r="M199" s="261"/>
      <c r="N199" s="261"/>
      <c r="O199" s="252"/>
      <c r="P199" s="248"/>
      <c r="Q199" s="245"/>
    </row>
    <row r="200" spans="1:17" s="249" customFormat="1" ht="14.25">
      <c r="A200" s="250"/>
      <c r="B200" s="251"/>
      <c r="C200" s="252"/>
      <c r="D200" s="252"/>
      <c r="E200" s="252"/>
      <c r="F200" s="252"/>
      <c r="G200" s="252"/>
      <c r="H200" s="252"/>
      <c r="I200" s="252"/>
      <c r="J200" s="261"/>
      <c r="K200" s="261"/>
      <c r="L200" s="261"/>
      <c r="M200" s="261"/>
      <c r="N200" s="261"/>
      <c r="O200" s="252"/>
      <c r="P200" s="248"/>
      <c r="Q200" s="245"/>
    </row>
    <row r="201" spans="1:17" s="249" customFormat="1" ht="14.25">
      <c r="A201" s="250"/>
      <c r="B201" s="251"/>
      <c r="C201" s="252"/>
      <c r="D201" s="252"/>
      <c r="E201" s="252"/>
      <c r="F201" s="252"/>
      <c r="G201" s="252"/>
      <c r="H201" s="252"/>
      <c r="I201" s="252"/>
      <c r="J201" s="261"/>
      <c r="K201" s="261"/>
      <c r="L201" s="261"/>
      <c r="M201" s="261"/>
      <c r="N201" s="261"/>
      <c r="O201" s="252"/>
      <c r="P201" s="248"/>
      <c r="Q201" s="245"/>
    </row>
    <row r="202" spans="16:17" ht="14.25">
      <c r="P202" s="227"/>
      <c r="Q202" s="183"/>
    </row>
    <row r="203" spans="16:17" ht="14.25">
      <c r="P203" s="227"/>
      <c r="Q203" s="183"/>
    </row>
    <row r="204" spans="16:17" ht="14.25">
      <c r="P204" s="227"/>
      <c r="Q204" s="183"/>
    </row>
    <row r="205" spans="16:17" ht="14.25">
      <c r="P205" s="227"/>
      <c r="Q205" s="183"/>
    </row>
    <row r="206" spans="16:17" ht="14.25">
      <c r="P206" s="227"/>
      <c r="Q206" s="183"/>
    </row>
    <row r="207" spans="16:17" ht="14.25">
      <c r="P207" s="227"/>
      <c r="Q207" s="183"/>
    </row>
    <row r="208" spans="16:17" ht="14.25">
      <c r="P208" s="227"/>
      <c r="Q208" s="183"/>
    </row>
    <row r="209" spans="16:17" ht="14.25">
      <c r="P209" s="227"/>
      <c r="Q209" s="183"/>
    </row>
    <row r="210" spans="16:17" ht="14.25">
      <c r="P210" s="227"/>
      <c r="Q210" s="183"/>
    </row>
    <row r="211" spans="16:17" ht="14.25">
      <c r="P211" s="227"/>
      <c r="Q211" s="183"/>
    </row>
    <row r="212" spans="16:17" ht="14.25">
      <c r="P212" s="227"/>
      <c r="Q212" s="183"/>
    </row>
    <row r="213" spans="16:17" ht="14.25">
      <c r="P213" s="227"/>
      <c r="Q213" s="183"/>
    </row>
    <row r="214" spans="16:17" ht="14.25">
      <c r="P214" s="227"/>
      <c r="Q214" s="183"/>
    </row>
    <row r="215" spans="16:17" ht="14.25">
      <c r="P215" s="227"/>
      <c r="Q215" s="183"/>
    </row>
    <row r="216" spans="16:17" ht="14.25">
      <c r="P216" s="227"/>
      <c r="Q216" s="183"/>
    </row>
    <row r="217" spans="16:17" ht="14.25">
      <c r="P217" s="227"/>
      <c r="Q217" s="183"/>
    </row>
    <row r="218" spans="16:17" ht="14.25">
      <c r="P218" s="227"/>
      <c r="Q218" s="183"/>
    </row>
    <row r="219" spans="16:17" ht="14.25">
      <c r="P219" s="227"/>
      <c r="Q219" s="183"/>
    </row>
    <row r="220" spans="16:17" ht="14.25">
      <c r="P220" s="227"/>
      <c r="Q220" s="183"/>
    </row>
  </sheetData>
  <sheetProtection/>
  <mergeCells count="7">
    <mergeCell ref="A7:A8"/>
    <mergeCell ref="B7:B8"/>
    <mergeCell ref="P54:R54"/>
    <mergeCell ref="F7:F8"/>
    <mergeCell ref="B2:R2"/>
    <mergeCell ref="B3:R3"/>
    <mergeCell ref="I7:I8"/>
  </mergeCells>
  <printOptions/>
  <pageMargins left="0.7" right="0.7" top="0.75" bottom="0.75" header="0.3" footer="0.3"/>
  <pageSetup horizontalDpi="600" verticalDpi="600" orientation="portrait" paperSize="9" scale="78" r:id="rId2"/>
  <colBreaks count="1" manualBreakCount="1">
    <brk id="20" min="1" max="2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SETDA Karanganyar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Bag. Pembagunan</dc:creator>
  <cp:keywords/>
  <dc:description/>
  <cp:lastModifiedBy>PERSONAL</cp:lastModifiedBy>
  <cp:lastPrinted>2022-06-13T04:05:45Z</cp:lastPrinted>
  <dcterms:created xsi:type="dcterms:W3CDTF">2008-04-30T02:17:22Z</dcterms:created>
  <dcterms:modified xsi:type="dcterms:W3CDTF">2023-02-07T04:33:16Z</dcterms:modified>
  <cp:category/>
  <cp:version/>
  <cp:contentType/>
  <cp:contentStatus/>
</cp:coreProperties>
</file>