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ET MODAL 22\"/>
    </mc:Choice>
  </mc:AlternateContent>
  <bookViews>
    <workbookView xWindow="0" yWindow="0" windowWidth="20490" windowHeight="7530" activeTab="3"/>
  </bookViews>
  <sheets>
    <sheet name="petunjuk" sheetId="1" r:id="rId1"/>
    <sheet name="parameter" sheetId="2" r:id="rId2"/>
    <sheet name="kk1" sheetId="3" r:id="rId3"/>
    <sheet name="22" sheetId="4" r:id="rId4"/>
    <sheet name="kk3" sheetId="6" r:id="rId5"/>
    <sheet name="kk4-7" sheetId="5" r:id="rId6"/>
    <sheet name="bast" sheetId="7" r:id="rId7"/>
  </sheets>
  <definedNames>
    <definedName name="_xlnm._FilterDatabase" localSheetId="3" hidden="1">'22'!$A$12:$AC$12</definedName>
    <definedName name="_xlnm._FilterDatabase" localSheetId="4" hidden="1">'kk3'!$A$12:$Q$189</definedName>
    <definedName name="_xlnm._FilterDatabase" localSheetId="5" hidden="1">'kk4-7'!$A$12:$Q$12</definedName>
    <definedName name="_xlnm.Print_Area" localSheetId="3">'22'!$A$1:$X$13</definedName>
    <definedName name="_xlnm.Print_Area" localSheetId="2">'kk1'!$A$1:$F$109</definedName>
    <definedName name="_xlnm.Print_Area" localSheetId="4">'kk3'!$A$1:$Q$13</definedName>
    <definedName name="_xlnm.Print_Area" localSheetId="5">'kk4-7'!$A$1:$Q$13</definedName>
    <definedName name="_xlnm.Print_Titles" localSheetId="3">'22'!$12:$12</definedName>
    <definedName name="_xlnm.Print_Titles" localSheetId="2">'kk1'!$9:$9</definedName>
    <definedName name="_xlnm.Print_Titles" localSheetId="4">'kk3'!$12:$12</definedName>
    <definedName name="_xlnm.Print_Titles" localSheetId="5">'kk4-7'!$12:$12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T8" i="6" l="1"/>
  <c r="D26" i="7" s="1"/>
  <c r="S8" i="6"/>
  <c r="C26" i="7" s="1"/>
  <c r="T7" i="6"/>
  <c r="D25" i="7" s="1"/>
  <c r="S7" i="6"/>
  <c r="C25" i="7" s="1"/>
  <c r="T6" i="6"/>
  <c r="D24" i="7" s="1"/>
  <c r="S6" i="6"/>
  <c r="C24" i="7" s="1"/>
  <c r="T5" i="6"/>
  <c r="D23" i="7" s="1"/>
  <c r="S5" i="6"/>
  <c r="C23" i="7" s="1"/>
  <c r="T4" i="6"/>
  <c r="D22" i="7" s="1"/>
  <c r="S4" i="6"/>
  <c r="C22" i="7" s="1"/>
  <c r="T3" i="6"/>
  <c r="S3" i="6"/>
  <c r="S9" i="6" l="1"/>
  <c r="T9" i="6"/>
  <c r="D21" i="7"/>
  <c r="D27" i="7" s="1"/>
  <c r="C21" i="7"/>
  <c r="C27" i="7" s="1"/>
  <c r="AH3" i="4"/>
  <c r="AI3" i="4"/>
  <c r="AJ3" i="4"/>
  <c r="AK3" i="4"/>
  <c r="D31" i="7" s="1"/>
  <c r="AL3" i="4"/>
  <c r="C41" i="7" s="1"/>
  <c r="AM3" i="4"/>
  <c r="D41" i="7" s="1"/>
  <c r="AN3" i="4"/>
  <c r="C51" i="7" s="1"/>
  <c r="AO3" i="4"/>
  <c r="D51" i="7" s="1"/>
  <c r="AP3" i="4"/>
  <c r="C61" i="7" s="1"/>
  <c r="AQ3" i="4"/>
  <c r="D61" i="7" s="1"/>
  <c r="AH4" i="4"/>
  <c r="AI4" i="4"/>
  <c r="AK4" i="4"/>
  <c r="D32" i="7" s="1"/>
  <c r="AM4" i="4"/>
  <c r="AO4" i="4"/>
  <c r="D52" i="7" s="1"/>
  <c r="AQ4" i="4"/>
  <c r="D62" i="7" s="1"/>
  <c r="AH5" i="4"/>
  <c r="AI5" i="4"/>
  <c r="D13" i="7" s="1"/>
  <c r="AJ5" i="4"/>
  <c r="C33" i="7" s="1"/>
  <c r="AK5" i="4"/>
  <c r="AL5" i="4"/>
  <c r="C43" i="7" s="1"/>
  <c r="AM5" i="4"/>
  <c r="D43" i="7" s="1"/>
  <c r="AN5" i="4"/>
  <c r="AO5" i="4"/>
  <c r="D53" i="7" s="1"/>
  <c r="AP5" i="4"/>
  <c r="C63" i="7" s="1"/>
  <c r="AQ5" i="4"/>
  <c r="D63" i="7" s="1"/>
  <c r="AH6" i="4"/>
  <c r="AI6" i="4"/>
  <c r="D14" i="7" s="1"/>
  <c r="AJ6" i="4"/>
  <c r="C34" i="7" s="1"/>
  <c r="AK6" i="4"/>
  <c r="D34" i="7" s="1"/>
  <c r="AL6" i="4"/>
  <c r="AM6" i="4"/>
  <c r="D44" i="7" s="1"/>
  <c r="AN6" i="4"/>
  <c r="C54" i="7" s="1"/>
  <c r="AO6" i="4"/>
  <c r="D54" i="7" s="1"/>
  <c r="AP6" i="4"/>
  <c r="C64" i="7" s="1"/>
  <c r="AQ6" i="4"/>
  <c r="AH7" i="4"/>
  <c r="AI7" i="4"/>
  <c r="AJ7" i="4"/>
  <c r="AK7" i="4"/>
  <c r="D35" i="7" s="1"/>
  <c r="AL7" i="4"/>
  <c r="C45" i="7" s="1"/>
  <c r="AM7" i="4"/>
  <c r="D45" i="7" s="1"/>
  <c r="AN7" i="4"/>
  <c r="C55" i="7" s="1"/>
  <c r="AO7" i="4"/>
  <c r="D55" i="7" s="1"/>
  <c r="AP7" i="4"/>
  <c r="C65" i="7" s="1"/>
  <c r="AQ7" i="4"/>
  <c r="D65" i="7" s="1"/>
  <c r="AH8" i="4"/>
  <c r="C16" i="7" s="1"/>
  <c r="AI8" i="4"/>
  <c r="AJ8" i="4"/>
  <c r="C36" i="7" s="1"/>
  <c r="AK8" i="4"/>
  <c r="D36" i="7" s="1"/>
  <c r="AL8" i="4"/>
  <c r="C46" i="7" s="1"/>
  <c r="AM8" i="4"/>
  <c r="D46" i="7" s="1"/>
  <c r="AN8" i="4"/>
  <c r="C56" i="7" s="1"/>
  <c r="AO8" i="4"/>
  <c r="D56" i="7" s="1"/>
  <c r="AP8" i="4"/>
  <c r="C66" i="7" s="1"/>
  <c r="AQ8" i="4"/>
  <c r="D66" i="7" s="1"/>
  <c r="V14" i="4"/>
  <c r="X14" i="4"/>
  <c r="Y14" i="4"/>
  <c r="Z14" i="4" s="1"/>
  <c r="AA14" i="4"/>
  <c r="AB14" i="4"/>
  <c r="AC14" i="4" s="1"/>
  <c r="AD14" i="4"/>
  <c r="V15" i="4"/>
  <c r="X15" i="4"/>
  <c r="Y15" i="4"/>
  <c r="Z15" i="4" s="1"/>
  <c r="AA15" i="4"/>
  <c r="AB15" i="4"/>
  <c r="AC15" i="4" s="1"/>
  <c r="AD15" i="4"/>
  <c r="AE15" i="4" s="1"/>
  <c r="V16" i="4"/>
  <c r="X16" i="4"/>
  <c r="Y16" i="4"/>
  <c r="Z16" i="4" s="1"/>
  <c r="AA16" i="4"/>
  <c r="AB16" i="4"/>
  <c r="AC16" i="4" s="1"/>
  <c r="AD16" i="4"/>
  <c r="AE16" i="4" s="1"/>
  <c r="V17" i="4"/>
  <c r="X17" i="4"/>
  <c r="Y17" i="4"/>
  <c r="Z17" i="4" s="1"/>
  <c r="AA17" i="4"/>
  <c r="AB17" i="4"/>
  <c r="AC17" i="4" s="1"/>
  <c r="AD17" i="4"/>
  <c r="AE17" i="4" s="1"/>
  <c r="V18" i="4"/>
  <c r="X18" i="4"/>
  <c r="Y18" i="4"/>
  <c r="Z18" i="4" s="1"/>
  <c r="AA18" i="4"/>
  <c r="AB18" i="4"/>
  <c r="AC18" i="4" s="1"/>
  <c r="AD18" i="4"/>
  <c r="V19" i="4"/>
  <c r="X19" i="4"/>
  <c r="Y19" i="4"/>
  <c r="Z19" i="4" s="1"/>
  <c r="AA19" i="4"/>
  <c r="AB19" i="4"/>
  <c r="AC19" i="4" s="1"/>
  <c r="AD19" i="4"/>
  <c r="AE19" i="4" s="1"/>
  <c r="V20" i="4"/>
  <c r="X20" i="4"/>
  <c r="Y20" i="4"/>
  <c r="Z20" i="4" s="1"/>
  <c r="AA20" i="4"/>
  <c r="AB20" i="4"/>
  <c r="AC20" i="4" s="1"/>
  <c r="AD20" i="4"/>
  <c r="AE20" i="4"/>
  <c r="V21" i="4"/>
  <c r="X21" i="4"/>
  <c r="Y21" i="4"/>
  <c r="Z21" i="4" s="1"/>
  <c r="AA21" i="4"/>
  <c r="AB21" i="4"/>
  <c r="AC21" i="4" s="1"/>
  <c r="AD21" i="4"/>
  <c r="AE21" i="4" s="1"/>
  <c r="V22" i="4"/>
  <c r="X22" i="4"/>
  <c r="Y22" i="4"/>
  <c r="Z22" i="4" s="1"/>
  <c r="AA22" i="4"/>
  <c r="AB22" i="4"/>
  <c r="AC22" i="4" s="1"/>
  <c r="AD22" i="4"/>
  <c r="V23" i="4"/>
  <c r="X23" i="4"/>
  <c r="Y23" i="4"/>
  <c r="Z23" i="4" s="1"/>
  <c r="AA23" i="4"/>
  <c r="AB23" i="4"/>
  <c r="AC23" i="4" s="1"/>
  <c r="AD23" i="4"/>
  <c r="AE23" i="4" s="1"/>
  <c r="V24" i="4"/>
  <c r="X24" i="4"/>
  <c r="Y24" i="4"/>
  <c r="Z24" i="4" s="1"/>
  <c r="AA24" i="4"/>
  <c r="AB24" i="4"/>
  <c r="AC24" i="4" s="1"/>
  <c r="AD24" i="4"/>
  <c r="AE24" i="4" s="1"/>
  <c r="V25" i="4"/>
  <c r="X25" i="4"/>
  <c r="Y25" i="4"/>
  <c r="Z25" i="4" s="1"/>
  <c r="AA25" i="4"/>
  <c r="AB25" i="4"/>
  <c r="AC25" i="4" s="1"/>
  <c r="AD25" i="4"/>
  <c r="AE25" i="4" s="1"/>
  <c r="V26" i="4"/>
  <c r="X26" i="4"/>
  <c r="Y26" i="4"/>
  <c r="Z26" i="4" s="1"/>
  <c r="AA26" i="4"/>
  <c r="AB26" i="4"/>
  <c r="AC26" i="4" s="1"/>
  <c r="AD26" i="4"/>
  <c r="V27" i="4"/>
  <c r="X27" i="4"/>
  <c r="Y27" i="4"/>
  <c r="Z27" i="4" s="1"/>
  <c r="AA27" i="4"/>
  <c r="AB27" i="4"/>
  <c r="AC27" i="4" s="1"/>
  <c r="AD27" i="4"/>
  <c r="AE27" i="4" s="1"/>
  <c r="V28" i="4"/>
  <c r="X28" i="4"/>
  <c r="Y28" i="4"/>
  <c r="Z28" i="4" s="1"/>
  <c r="AA28" i="4"/>
  <c r="AB28" i="4"/>
  <c r="AC28" i="4" s="1"/>
  <c r="AD28" i="4"/>
  <c r="AE28" i="4" s="1"/>
  <c r="V29" i="4"/>
  <c r="X29" i="4"/>
  <c r="Y29" i="4"/>
  <c r="Z29" i="4" s="1"/>
  <c r="AA29" i="4"/>
  <c r="AB29" i="4"/>
  <c r="AC29" i="4" s="1"/>
  <c r="AD29" i="4"/>
  <c r="AE29" i="4" s="1"/>
  <c r="V30" i="4"/>
  <c r="X30" i="4"/>
  <c r="Y30" i="4"/>
  <c r="Z30" i="4" s="1"/>
  <c r="AA30" i="4"/>
  <c r="AB30" i="4"/>
  <c r="AC30" i="4" s="1"/>
  <c r="AD30" i="4"/>
  <c r="V31" i="4"/>
  <c r="X31" i="4"/>
  <c r="Y31" i="4"/>
  <c r="Z31" i="4" s="1"/>
  <c r="AA31" i="4"/>
  <c r="AB31" i="4"/>
  <c r="AC31" i="4" s="1"/>
  <c r="AD31" i="4"/>
  <c r="AE31" i="4" s="1"/>
  <c r="V32" i="4"/>
  <c r="X32" i="4"/>
  <c r="Y32" i="4"/>
  <c r="Z32" i="4" s="1"/>
  <c r="AA32" i="4"/>
  <c r="AB32" i="4"/>
  <c r="AC32" i="4" s="1"/>
  <c r="AD32" i="4"/>
  <c r="AE32" i="4"/>
  <c r="V33" i="4"/>
  <c r="X33" i="4"/>
  <c r="Y33" i="4"/>
  <c r="Z33" i="4" s="1"/>
  <c r="AA33" i="4"/>
  <c r="AB33" i="4"/>
  <c r="AC33" i="4" s="1"/>
  <c r="AD33" i="4"/>
  <c r="AE33" i="4" s="1"/>
  <c r="V34" i="4"/>
  <c r="X34" i="4"/>
  <c r="Y34" i="4"/>
  <c r="Z34" i="4" s="1"/>
  <c r="AA34" i="4"/>
  <c r="AB34" i="4"/>
  <c r="AC34" i="4" s="1"/>
  <c r="AD34" i="4"/>
  <c r="V35" i="4"/>
  <c r="X35" i="4"/>
  <c r="Y35" i="4"/>
  <c r="Z35" i="4" s="1"/>
  <c r="AA35" i="4"/>
  <c r="AB35" i="4"/>
  <c r="AC35" i="4" s="1"/>
  <c r="AD35" i="4"/>
  <c r="AE35" i="4"/>
  <c r="V36" i="4"/>
  <c r="X36" i="4"/>
  <c r="Y36" i="4"/>
  <c r="Z36" i="4" s="1"/>
  <c r="AA36" i="4"/>
  <c r="AB36" i="4"/>
  <c r="AC36" i="4" s="1"/>
  <c r="AD36" i="4"/>
  <c r="AE36" i="4" s="1"/>
  <c r="V37" i="4"/>
  <c r="X37" i="4"/>
  <c r="Y37" i="4"/>
  <c r="Z37" i="4" s="1"/>
  <c r="AA37" i="4"/>
  <c r="AB37" i="4"/>
  <c r="AC37" i="4" s="1"/>
  <c r="AD37" i="4"/>
  <c r="AE37" i="4" s="1"/>
  <c r="V38" i="4"/>
  <c r="X38" i="4"/>
  <c r="Y38" i="4"/>
  <c r="Z38" i="4" s="1"/>
  <c r="AA38" i="4"/>
  <c r="AB38" i="4"/>
  <c r="AC38" i="4" s="1"/>
  <c r="AD38" i="4"/>
  <c r="V39" i="4"/>
  <c r="X39" i="4"/>
  <c r="Y39" i="4"/>
  <c r="Z39" i="4" s="1"/>
  <c r="AA39" i="4"/>
  <c r="AB39" i="4"/>
  <c r="AC39" i="4" s="1"/>
  <c r="AD39" i="4"/>
  <c r="AE39" i="4" s="1"/>
  <c r="V40" i="4"/>
  <c r="X40" i="4"/>
  <c r="Y40" i="4"/>
  <c r="Z40" i="4" s="1"/>
  <c r="AA40" i="4"/>
  <c r="AB40" i="4"/>
  <c r="AC40" i="4" s="1"/>
  <c r="AD40" i="4"/>
  <c r="AE40" i="4" s="1"/>
  <c r="V41" i="4"/>
  <c r="X41" i="4"/>
  <c r="Y41" i="4"/>
  <c r="Z41" i="4" s="1"/>
  <c r="AA41" i="4"/>
  <c r="AB41" i="4"/>
  <c r="AC41" i="4" s="1"/>
  <c r="AD41" i="4"/>
  <c r="AE41" i="4" s="1"/>
  <c r="V42" i="4"/>
  <c r="X42" i="4"/>
  <c r="Y42" i="4"/>
  <c r="Z42" i="4" s="1"/>
  <c r="AA42" i="4"/>
  <c r="AB42" i="4"/>
  <c r="AC42" i="4" s="1"/>
  <c r="AD42" i="4"/>
  <c r="V43" i="4"/>
  <c r="X43" i="4"/>
  <c r="Y43" i="4"/>
  <c r="Z43" i="4" s="1"/>
  <c r="AA43" i="4"/>
  <c r="AB43" i="4"/>
  <c r="AC43" i="4" s="1"/>
  <c r="AD43" i="4"/>
  <c r="AE43" i="4" s="1"/>
  <c r="V44" i="4"/>
  <c r="X44" i="4"/>
  <c r="Y44" i="4"/>
  <c r="Z44" i="4" s="1"/>
  <c r="AA44" i="4"/>
  <c r="AB44" i="4"/>
  <c r="AC44" i="4" s="1"/>
  <c r="AD44" i="4"/>
  <c r="AE44" i="4"/>
  <c r="V45" i="4"/>
  <c r="X45" i="4"/>
  <c r="Y45" i="4"/>
  <c r="Z45" i="4" s="1"/>
  <c r="AA45" i="4"/>
  <c r="AB45" i="4"/>
  <c r="AC45" i="4" s="1"/>
  <c r="AD45" i="4"/>
  <c r="AE45" i="4" s="1"/>
  <c r="V46" i="4"/>
  <c r="X46" i="4"/>
  <c r="Y46" i="4"/>
  <c r="Z46" i="4" s="1"/>
  <c r="AA46" i="4"/>
  <c r="AB46" i="4"/>
  <c r="AC46" i="4" s="1"/>
  <c r="AD46" i="4"/>
  <c r="V47" i="4"/>
  <c r="X47" i="4"/>
  <c r="Y47" i="4"/>
  <c r="Z47" i="4" s="1"/>
  <c r="AA47" i="4"/>
  <c r="AB47" i="4"/>
  <c r="AC47" i="4" s="1"/>
  <c r="AD47" i="4"/>
  <c r="AE47" i="4" s="1"/>
  <c r="V48" i="4"/>
  <c r="X48" i="4"/>
  <c r="Y48" i="4"/>
  <c r="Z48" i="4" s="1"/>
  <c r="AA48" i="4"/>
  <c r="AB48" i="4"/>
  <c r="AC48" i="4" s="1"/>
  <c r="AD48" i="4"/>
  <c r="AE48" i="4" s="1"/>
  <c r="V49" i="4"/>
  <c r="X49" i="4"/>
  <c r="Y49" i="4"/>
  <c r="Z49" i="4" s="1"/>
  <c r="AA49" i="4"/>
  <c r="AB49" i="4"/>
  <c r="AC49" i="4" s="1"/>
  <c r="AD49" i="4"/>
  <c r="AE49" i="4" s="1"/>
  <c r="V50" i="4"/>
  <c r="X50" i="4"/>
  <c r="Y50" i="4"/>
  <c r="Z50" i="4" s="1"/>
  <c r="AA50" i="4"/>
  <c r="AB50" i="4"/>
  <c r="AC50" i="4" s="1"/>
  <c r="AD50" i="4"/>
  <c r="V51" i="4"/>
  <c r="X51" i="4"/>
  <c r="Y51" i="4"/>
  <c r="Z51" i="4" s="1"/>
  <c r="AA51" i="4"/>
  <c r="AB51" i="4"/>
  <c r="AC51" i="4" s="1"/>
  <c r="AD51" i="4"/>
  <c r="AE51" i="4" s="1"/>
  <c r="V52" i="4"/>
  <c r="X52" i="4"/>
  <c r="Y52" i="4"/>
  <c r="Z52" i="4" s="1"/>
  <c r="AA52" i="4"/>
  <c r="AB52" i="4"/>
  <c r="AC52" i="4" s="1"/>
  <c r="AD52" i="4"/>
  <c r="AE52" i="4" s="1"/>
  <c r="V53" i="4"/>
  <c r="X53" i="4"/>
  <c r="Y53" i="4"/>
  <c r="Z53" i="4" s="1"/>
  <c r="AA53" i="4"/>
  <c r="AB53" i="4"/>
  <c r="AC53" i="4" s="1"/>
  <c r="AD53" i="4"/>
  <c r="AE53" i="4" s="1"/>
  <c r="V54" i="4"/>
  <c r="X54" i="4"/>
  <c r="Y54" i="4"/>
  <c r="Z54" i="4" s="1"/>
  <c r="AA54" i="4"/>
  <c r="AB54" i="4"/>
  <c r="AC54" i="4" s="1"/>
  <c r="AD54" i="4"/>
  <c r="V55" i="4"/>
  <c r="X55" i="4"/>
  <c r="Y55" i="4"/>
  <c r="Z55" i="4" s="1"/>
  <c r="AA55" i="4"/>
  <c r="AB55" i="4"/>
  <c r="AC55" i="4" s="1"/>
  <c r="AD55" i="4"/>
  <c r="AE55" i="4" s="1"/>
  <c r="V56" i="4"/>
  <c r="X56" i="4"/>
  <c r="Y56" i="4"/>
  <c r="Z56" i="4" s="1"/>
  <c r="AA56" i="4"/>
  <c r="AB56" i="4"/>
  <c r="AC56" i="4" s="1"/>
  <c r="AD56" i="4"/>
  <c r="AE56" i="4" s="1"/>
  <c r="V57" i="4"/>
  <c r="X57" i="4"/>
  <c r="Y57" i="4"/>
  <c r="Z57" i="4" s="1"/>
  <c r="AA57" i="4"/>
  <c r="AB57" i="4"/>
  <c r="AC57" i="4" s="1"/>
  <c r="AD57" i="4"/>
  <c r="AE57" i="4" s="1"/>
  <c r="V58" i="4"/>
  <c r="X58" i="4"/>
  <c r="Y58" i="4"/>
  <c r="Z58" i="4" s="1"/>
  <c r="AA58" i="4"/>
  <c r="AB58" i="4"/>
  <c r="AC58" i="4" s="1"/>
  <c r="AD58" i="4"/>
  <c r="V59" i="4"/>
  <c r="X59" i="4"/>
  <c r="Y59" i="4"/>
  <c r="Z59" i="4" s="1"/>
  <c r="AA59" i="4"/>
  <c r="AB59" i="4"/>
  <c r="AC59" i="4" s="1"/>
  <c r="AD59" i="4"/>
  <c r="AE59" i="4" s="1"/>
  <c r="V60" i="4"/>
  <c r="X60" i="4"/>
  <c r="Y60" i="4"/>
  <c r="Z60" i="4" s="1"/>
  <c r="AA60" i="4"/>
  <c r="AB60" i="4"/>
  <c r="AC60" i="4" s="1"/>
  <c r="AD60" i="4"/>
  <c r="AE60" i="4"/>
  <c r="V61" i="4"/>
  <c r="X61" i="4"/>
  <c r="Y61" i="4"/>
  <c r="Z61" i="4" s="1"/>
  <c r="AA61" i="4"/>
  <c r="AB61" i="4"/>
  <c r="AC61" i="4" s="1"/>
  <c r="AD61" i="4"/>
  <c r="AE61" i="4" s="1"/>
  <c r="V62" i="4"/>
  <c r="X62" i="4"/>
  <c r="Y62" i="4"/>
  <c r="Z62" i="4" s="1"/>
  <c r="AA62" i="4"/>
  <c r="AB62" i="4"/>
  <c r="AC62" i="4" s="1"/>
  <c r="AD62" i="4"/>
  <c r="V63" i="4"/>
  <c r="X63" i="4"/>
  <c r="Y63" i="4"/>
  <c r="Z63" i="4" s="1"/>
  <c r="AA63" i="4"/>
  <c r="AB63" i="4"/>
  <c r="AC63" i="4" s="1"/>
  <c r="AD63" i="4"/>
  <c r="AE63" i="4" s="1"/>
  <c r="V64" i="4"/>
  <c r="X64" i="4"/>
  <c r="Y64" i="4"/>
  <c r="Z64" i="4" s="1"/>
  <c r="AA64" i="4"/>
  <c r="AB64" i="4"/>
  <c r="AC64" i="4" s="1"/>
  <c r="AD64" i="4"/>
  <c r="AE64" i="4" s="1"/>
  <c r="V65" i="4"/>
  <c r="X65" i="4"/>
  <c r="Y65" i="4"/>
  <c r="Z65" i="4" s="1"/>
  <c r="AA65" i="4"/>
  <c r="AB65" i="4"/>
  <c r="AC65" i="4" s="1"/>
  <c r="AD65" i="4"/>
  <c r="AE65" i="4" s="1"/>
  <c r="V66" i="4"/>
  <c r="X66" i="4"/>
  <c r="Y66" i="4"/>
  <c r="Z66" i="4" s="1"/>
  <c r="AA66" i="4"/>
  <c r="AB66" i="4"/>
  <c r="AC66" i="4" s="1"/>
  <c r="AD66" i="4"/>
  <c r="V67" i="4"/>
  <c r="X67" i="4"/>
  <c r="Y67" i="4"/>
  <c r="Z67" i="4" s="1"/>
  <c r="AA67" i="4"/>
  <c r="AB67" i="4"/>
  <c r="AC67" i="4" s="1"/>
  <c r="AD67" i="4"/>
  <c r="AE67" i="4" s="1"/>
  <c r="V68" i="4"/>
  <c r="X68" i="4"/>
  <c r="Y68" i="4"/>
  <c r="Z68" i="4" s="1"/>
  <c r="AA68" i="4"/>
  <c r="AB68" i="4"/>
  <c r="AC68" i="4" s="1"/>
  <c r="AD68" i="4"/>
  <c r="AE68" i="4"/>
  <c r="V69" i="4"/>
  <c r="X69" i="4"/>
  <c r="Y69" i="4"/>
  <c r="Z69" i="4" s="1"/>
  <c r="AA69" i="4"/>
  <c r="AB69" i="4"/>
  <c r="AC69" i="4" s="1"/>
  <c r="AD69" i="4"/>
  <c r="AE69" i="4" s="1"/>
  <c r="V70" i="4"/>
  <c r="X70" i="4"/>
  <c r="Y70" i="4"/>
  <c r="Z70" i="4" s="1"/>
  <c r="AA70" i="4"/>
  <c r="AB70" i="4"/>
  <c r="AC70" i="4" s="1"/>
  <c r="AD70" i="4"/>
  <c r="V71" i="4"/>
  <c r="X71" i="4"/>
  <c r="Y71" i="4"/>
  <c r="Z71" i="4" s="1"/>
  <c r="AA71" i="4"/>
  <c r="AB71" i="4"/>
  <c r="AC71" i="4" s="1"/>
  <c r="AD71" i="4"/>
  <c r="AE71" i="4"/>
  <c r="V72" i="4"/>
  <c r="X72" i="4"/>
  <c r="Y72" i="4"/>
  <c r="Z72" i="4" s="1"/>
  <c r="AA72" i="4"/>
  <c r="AB72" i="4"/>
  <c r="AC72" i="4" s="1"/>
  <c r="AD72" i="4"/>
  <c r="AE72" i="4" s="1"/>
  <c r="V73" i="4"/>
  <c r="X73" i="4"/>
  <c r="Y73" i="4"/>
  <c r="Z73" i="4" s="1"/>
  <c r="AA73" i="4"/>
  <c r="AB73" i="4"/>
  <c r="AC73" i="4" s="1"/>
  <c r="AD73" i="4"/>
  <c r="AE73" i="4" s="1"/>
  <c r="V74" i="4"/>
  <c r="X74" i="4"/>
  <c r="Y74" i="4"/>
  <c r="Z74" i="4" s="1"/>
  <c r="AA74" i="4"/>
  <c r="AB74" i="4"/>
  <c r="AC74" i="4" s="1"/>
  <c r="AD74" i="4"/>
  <c r="V75" i="4"/>
  <c r="X75" i="4"/>
  <c r="Y75" i="4"/>
  <c r="Z75" i="4" s="1"/>
  <c r="AA75" i="4"/>
  <c r="AB75" i="4"/>
  <c r="AC75" i="4" s="1"/>
  <c r="AD75" i="4"/>
  <c r="AE75" i="4" s="1"/>
  <c r="V76" i="4"/>
  <c r="X76" i="4"/>
  <c r="Y76" i="4"/>
  <c r="Z76" i="4" s="1"/>
  <c r="AA76" i="4"/>
  <c r="AB76" i="4"/>
  <c r="AC76" i="4" s="1"/>
  <c r="AD76" i="4"/>
  <c r="AE76" i="4" s="1"/>
  <c r="V77" i="4"/>
  <c r="X77" i="4"/>
  <c r="Y77" i="4"/>
  <c r="Z77" i="4" s="1"/>
  <c r="AA77" i="4"/>
  <c r="AB77" i="4"/>
  <c r="AC77" i="4" s="1"/>
  <c r="AD77" i="4"/>
  <c r="AE77" i="4" s="1"/>
  <c r="V78" i="4"/>
  <c r="X78" i="4"/>
  <c r="Y78" i="4"/>
  <c r="Z78" i="4" s="1"/>
  <c r="AA78" i="4"/>
  <c r="AB78" i="4"/>
  <c r="AC78" i="4" s="1"/>
  <c r="AD78" i="4"/>
  <c r="V79" i="4"/>
  <c r="X79" i="4"/>
  <c r="Y79" i="4"/>
  <c r="Z79" i="4" s="1"/>
  <c r="AA79" i="4"/>
  <c r="AB79" i="4"/>
  <c r="AC79" i="4" s="1"/>
  <c r="AD79" i="4"/>
  <c r="AE79" i="4" s="1"/>
  <c r="V80" i="4"/>
  <c r="X80" i="4"/>
  <c r="Y80" i="4"/>
  <c r="Z80" i="4" s="1"/>
  <c r="AA80" i="4"/>
  <c r="AB80" i="4"/>
  <c r="AC80" i="4" s="1"/>
  <c r="AD80" i="4"/>
  <c r="AE80" i="4" s="1"/>
  <c r="V81" i="4"/>
  <c r="X81" i="4"/>
  <c r="Y81" i="4"/>
  <c r="Z81" i="4" s="1"/>
  <c r="AA81" i="4"/>
  <c r="AB81" i="4"/>
  <c r="AC81" i="4" s="1"/>
  <c r="AD81" i="4"/>
  <c r="AE81" i="4" s="1"/>
  <c r="V82" i="4"/>
  <c r="X82" i="4"/>
  <c r="Y82" i="4"/>
  <c r="Z82" i="4" s="1"/>
  <c r="AA82" i="4"/>
  <c r="AB82" i="4"/>
  <c r="AC82" i="4" s="1"/>
  <c r="AD82" i="4"/>
  <c r="V83" i="4"/>
  <c r="X83" i="4"/>
  <c r="Y83" i="4"/>
  <c r="Z83" i="4" s="1"/>
  <c r="AA83" i="4"/>
  <c r="AB83" i="4"/>
  <c r="AC83" i="4" s="1"/>
  <c r="AD83" i="4"/>
  <c r="AE83" i="4"/>
  <c r="V84" i="4"/>
  <c r="X84" i="4"/>
  <c r="Y84" i="4"/>
  <c r="Z84" i="4" s="1"/>
  <c r="AA84" i="4"/>
  <c r="AB84" i="4"/>
  <c r="AC84" i="4" s="1"/>
  <c r="AD84" i="4"/>
  <c r="AE84" i="4" s="1"/>
  <c r="V85" i="4"/>
  <c r="X85" i="4"/>
  <c r="Y85" i="4"/>
  <c r="Z85" i="4" s="1"/>
  <c r="AA85" i="4"/>
  <c r="AB85" i="4"/>
  <c r="AC85" i="4" s="1"/>
  <c r="AD85" i="4"/>
  <c r="AE85" i="4" s="1"/>
  <c r="V86" i="4"/>
  <c r="X86" i="4"/>
  <c r="Y86" i="4"/>
  <c r="Z86" i="4" s="1"/>
  <c r="AA86" i="4"/>
  <c r="AB86" i="4"/>
  <c r="AC86" i="4" s="1"/>
  <c r="AD86" i="4"/>
  <c r="V87" i="4"/>
  <c r="X87" i="4"/>
  <c r="Y87" i="4"/>
  <c r="Z87" i="4" s="1"/>
  <c r="AA87" i="4"/>
  <c r="AB87" i="4"/>
  <c r="AC87" i="4" s="1"/>
  <c r="AD87" i="4"/>
  <c r="AE87" i="4" s="1"/>
  <c r="V88" i="4"/>
  <c r="X88" i="4"/>
  <c r="Y88" i="4"/>
  <c r="Z88" i="4" s="1"/>
  <c r="AA88" i="4"/>
  <c r="AB88" i="4"/>
  <c r="AC88" i="4" s="1"/>
  <c r="AD88" i="4"/>
  <c r="AE88" i="4" s="1"/>
  <c r="V89" i="4"/>
  <c r="X89" i="4"/>
  <c r="Y89" i="4"/>
  <c r="Z89" i="4" s="1"/>
  <c r="AA89" i="4"/>
  <c r="AB89" i="4"/>
  <c r="AC89" i="4" s="1"/>
  <c r="AD89" i="4"/>
  <c r="AE89" i="4" s="1"/>
  <c r="V90" i="4"/>
  <c r="X90" i="4"/>
  <c r="Y90" i="4"/>
  <c r="Z90" i="4" s="1"/>
  <c r="AA90" i="4"/>
  <c r="AB90" i="4"/>
  <c r="AC90" i="4" s="1"/>
  <c r="AD90" i="4"/>
  <c r="V91" i="4"/>
  <c r="X91" i="4"/>
  <c r="Y91" i="4"/>
  <c r="Z91" i="4" s="1"/>
  <c r="AA91" i="4"/>
  <c r="AB91" i="4"/>
  <c r="AC91" i="4" s="1"/>
  <c r="AD91" i="4"/>
  <c r="AE91" i="4" s="1"/>
  <c r="V92" i="4"/>
  <c r="X92" i="4"/>
  <c r="Y92" i="4"/>
  <c r="Z92" i="4" s="1"/>
  <c r="AA92" i="4"/>
  <c r="AB92" i="4"/>
  <c r="AC92" i="4" s="1"/>
  <c r="AD92" i="4"/>
  <c r="AE92" i="4" s="1"/>
  <c r="V93" i="4"/>
  <c r="X93" i="4"/>
  <c r="Y93" i="4"/>
  <c r="Z93" i="4" s="1"/>
  <c r="AA93" i="4"/>
  <c r="AB93" i="4"/>
  <c r="AC93" i="4" s="1"/>
  <c r="AD93" i="4"/>
  <c r="AE93" i="4" s="1"/>
  <c r="V94" i="4"/>
  <c r="X94" i="4"/>
  <c r="Y94" i="4"/>
  <c r="Z94" i="4" s="1"/>
  <c r="AA94" i="4"/>
  <c r="AB94" i="4"/>
  <c r="AC94" i="4" s="1"/>
  <c r="AD94" i="4"/>
  <c r="V95" i="4"/>
  <c r="X95" i="4"/>
  <c r="Y95" i="4"/>
  <c r="Z95" i="4" s="1"/>
  <c r="AA95" i="4"/>
  <c r="AB95" i="4"/>
  <c r="AC95" i="4" s="1"/>
  <c r="AD95" i="4"/>
  <c r="AE95" i="4"/>
  <c r="V96" i="4"/>
  <c r="X96" i="4"/>
  <c r="Y96" i="4"/>
  <c r="Z96" i="4" s="1"/>
  <c r="AA96" i="4"/>
  <c r="AB96" i="4"/>
  <c r="AC96" i="4" s="1"/>
  <c r="AD96" i="4"/>
  <c r="AE96" i="4" s="1"/>
  <c r="V97" i="4"/>
  <c r="X97" i="4"/>
  <c r="Y97" i="4"/>
  <c r="Z97" i="4" s="1"/>
  <c r="AA97" i="4"/>
  <c r="AB97" i="4"/>
  <c r="AC97" i="4" s="1"/>
  <c r="AD97" i="4"/>
  <c r="AE97" i="4" s="1"/>
  <c r="V98" i="4"/>
  <c r="X98" i="4"/>
  <c r="Y98" i="4"/>
  <c r="Z98" i="4" s="1"/>
  <c r="AA98" i="4"/>
  <c r="AB98" i="4"/>
  <c r="AC98" i="4" s="1"/>
  <c r="AD98" i="4"/>
  <c r="V99" i="4"/>
  <c r="X99" i="4"/>
  <c r="Y99" i="4"/>
  <c r="Z99" i="4" s="1"/>
  <c r="AA99" i="4"/>
  <c r="AB99" i="4"/>
  <c r="AC99" i="4" s="1"/>
  <c r="AD99" i="4"/>
  <c r="AE99" i="4"/>
  <c r="V100" i="4"/>
  <c r="X100" i="4"/>
  <c r="Y100" i="4"/>
  <c r="Z100" i="4" s="1"/>
  <c r="AA100" i="4"/>
  <c r="AB100" i="4"/>
  <c r="AC100" i="4" s="1"/>
  <c r="AD100" i="4"/>
  <c r="AE100" i="4"/>
  <c r="V101" i="4"/>
  <c r="X101" i="4"/>
  <c r="Y101" i="4"/>
  <c r="Z101" i="4" s="1"/>
  <c r="AA101" i="4"/>
  <c r="AB101" i="4"/>
  <c r="AC101" i="4" s="1"/>
  <c r="AD101" i="4"/>
  <c r="AE101" i="4" s="1"/>
  <c r="V102" i="4"/>
  <c r="X102" i="4"/>
  <c r="Y102" i="4"/>
  <c r="Z102" i="4" s="1"/>
  <c r="AA102" i="4"/>
  <c r="AB102" i="4"/>
  <c r="AC102" i="4" s="1"/>
  <c r="AD102" i="4"/>
  <c r="V103" i="4"/>
  <c r="X103" i="4"/>
  <c r="Y103" i="4"/>
  <c r="Z103" i="4" s="1"/>
  <c r="AA103" i="4"/>
  <c r="AB103" i="4"/>
  <c r="AC103" i="4" s="1"/>
  <c r="AD103" i="4"/>
  <c r="AE103" i="4" s="1"/>
  <c r="V104" i="4"/>
  <c r="X104" i="4"/>
  <c r="Y104" i="4"/>
  <c r="Z104" i="4" s="1"/>
  <c r="AA104" i="4"/>
  <c r="AB104" i="4"/>
  <c r="AC104" i="4" s="1"/>
  <c r="AD104" i="4"/>
  <c r="AE104" i="4" s="1"/>
  <c r="V105" i="4"/>
  <c r="X105" i="4"/>
  <c r="Y105" i="4"/>
  <c r="Z105" i="4" s="1"/>
  <c r="AA105" i="4"/>
  <c r="AB105" i="4"/>
  <c r="AC105" i="4" s="1"/>
  <c r="AD105" i="4"/>
  <c r="AE105" i="4"/>
  <c r="V106" i="4"/>
  <c r="X106" i="4"/>
  <c r="Y106" i="4"/>
  <c r="Z106" i="4" s="1"/>
  <c r="AA106" i="4"/>
  <c r="AB106" i="4"/>
  <c r="AC106" i="4" s="1"/>
  <c r="AD106" i="4"/>
  <c r="V107" i="4"/>
  <c r="X107" i="4"/>
  <c r="Y107" i="4"/>
  <c r="Z107" i="4" s="1"/>
  <c r="AA107" i="4"/>
  <c r="AB107" i="4"/>
  <c r="AC107" i="4" s="1"/>
  <c r="AD107" i="4"/>
  <c r="AE107" i="4" s="1"/>
  <c r="V108" i="4"/>
  <c r="X108" i="4"/>
  <c r="Y108" i="4"/>
  <c r="Z108" i="4" s="1"/>
  <c r="AA108" i="4"/>
  <c r="AB108" i="4"/>
  <c r="AC108" i="4" s="1"/>
  <c r="AD108" i="4"/>
  <c r="AE108" i="4" s="1"/>
  <c r="V109" i="4"/>
  <c r="X109" i="4"/>
  <c r="Y109" i="4"/>
  <c r="Z109" i="4" s="1"/>
  <c r="AA109" i="4"/>
  <c r="AB109" i="4"/>
  <c r="AC109" i="4" s="1"/>
  <c r="AD109" i="4"/>
  <c r="AE109" i="4" s="1"/>
  <c r="V110" i="4"/>
  <c r="X110" i="4"/>
  <c r="Y110" i="4"/>
  <c r="Z110" i="4" s="1"/>
  <c r="AA110" i="4"/>
  <c r="AB110" i="4"/>
  <c r="AC110" i="4" s="1"/>
  <c r="AD110" i="4"/>
  <c r="V111" i="4"/>
  <c r="X111" i="4"/>
  <c r="Y111" i="4"/>
  <c r="Z111" i="4" s="1"/>
  <c r="AA111" i="4"/>
  <c r="AB111" i="4"/>
  <c r="AC111" i="4" s="1"/>
  <c r="AD111" i="4"/>
  <c r="AE111" i="4" s="1"/>
  <c r="V112" i="4"/>
  <c r="X112" i="4"/>
  <c r="Y112" i="4"/>
  <c r="Z112" i="4" s="1"/>
  <c r="AA112" i="4"/>
  <c r="AB112" i="4"/>
  <c r="AC112" i="4" s="1"/>
  <c r="AD112" i="4"/>
  <c r="AE112" i="4"/>
  <c r="V113" i="4"/>
  <c r="X113" i="4"/>
  <c r="Y113" i="4"/>
  <c r="Z113" i="4" s="1"/>
  <c r="AA113" i="4"/>
  <c r="AB113" i="4"/>
  <c r="AC113" i="4" s="1"/>
  <c r="AD113" i="4"/>
  <c r="AE113" i="4" s="1"/>
  <c r="V114" i="4"/>
  <c r="X114" i="4"/>
  <c r="Y114" i="4"/>
  <c r="Z114" i="4" s="1"/>
  <c r="AA114" i="4"/>
  <c r="AB114" i="4"/>
  <c r="AC114" i="4" s="1"/>
  <c r="AD114" i="4"/>
  <c r="V115" i="4"/>
  <c r="X115" i="4"/>
  <c r="Y115" i="4"/>
  <c r="Z115" i="4" s="1"/>
  <c r="AA115" i="4"/>
  <c r="AB115" i="4"/>
  <c r="AC115" i="4" s="1"/>
  <c r="AD115" i="4"/>
  <c r="AE115" i="4" s="1"/>
  <c r="V116" i="4"/>
  <c r="X116" i="4"/>
  <c r="Y116" i="4"/>
  <c r="Z116" i="4" s="1"/>
  <c r="AA116" i="4"/>
  <c r="AB116" i="4"/>
  <c r="AC116" i="4" s="1"/>
  <c r="AD116" i="4"/>
  <c r="AE116" i="4" s="1"/>
  <c r="V117" i="4"/>
  <c r="X117" i="4"/>
  <c r="Y117" i="4"/>
  <c r="Z117" i="4" s="1"/>
  <c r="AA117" i="4"/>
  <c r="AB117" i="4"/>
  <c r="AC117" i="4" s="1"/>
  <c r="AD117" i="4"/>
  <c r="AE117" i="4" s="1"/>
  <c r="V118" i="4"/>
  <c r="X118" i="4"/>
  <c r="Y118" i="4"/>
  <c r="Z118" i="4" s="1"/>
  <c r="AA118" i="4"/>
  <c r="AB118" i="4"/>
  <c r="AC118" i="4" s="1"/>
  <c r="AD118" i="4"/>
  <c r="V119" i="4"/>
  <c r="X119" i="4"/>
  <c r="Y119" i="4"/>
  <c r="Z119" i="4" s="1"/>
  <c r="AA119" i="4"/>
  <c r="AB119" i="4"/>
  <c r="AC119" i="4" s="1"/>
  <c r="AD119" i="4"/>
  <c r="AE119" i="4" s="1"/>
  <c r="V120" i="4"/>
  <c r="X120" i="4"/>
  <c r="Y120" i="4"/>
  <c r="Z120" i="4" s="1"/>
  <c r="AA120" i="4"/>
  <c r="AB120" i="4"/>
  <c r="AC120" i="4" s="1"/>
  <c r="AD120" i="4"/>
  <c r="AE120" i="4" s="1"/>
  <c r="V121" i="4"/>
  <c r="X121" i="4"/>
  <c r="Y121" i="4"/>
  <c r="Z121" i="4" s="1"/>
  <c r="AA121" i="4"/>
  <c r="AB121" i="4"/>
  <c r="AC121" i="4" s="1"/>
  <c r="AD121" i="4"/>
  <c r="AE121" i="4" s="1"/>
  <c r="V122" i="4"/>
  <c r="X122" i="4"/>
  <c r="Y122" i="4"/>
  <c r="Z122" i="4" s="1"/>
  <c r="AA122" i="4"/>
  <c r="AB122" i="4"/>
  <c r="AC122" i="4" s="1"/>
  <c r="AD122" i="4"/>
  <c r="V123" i="4"/>
  <c r="X123" i="4"/>
  <c r="Y123" i="4"/>
  <c r="Z123" i="4" s="1"/>
  <c r="AA123" i="4"/>
  <c r="AB123" i="4"/>
  <c r="AC123" i="4" s="1"/>
  <c r="AD123" i="4"/>
  <c r="AE123" i="4" s="1"/>
  <c r="V124" i="4"/>
  <c r="X124" i="4"/>
  <c r="Y124" i="4"/>
  <c r="Z124" i="4" s="1"/>
  <c r="AA124" i="4"/>
  <c r="AB124" i="4"/>
  <c r="AC124" i="4" s="1"/>
  <c r="AD124" i="4"/>
  <c r="AE124" i="4" s="1"/>
  <c r="V125" i="4"/>
  <c r="X125" i="4"/>
  <c r="Y125" i="4"/>
  <c r="Z125" i="4" s="1"/>
  <c r="AA125" i="4"/>
  <c r="AB125" i="4"/>
  <c r="AC125" i="4" s="1"/>
  <c r="AD125" i="4"/>
  <c r="AE125" i="4" s="1"/>
  <c r="V126" i="4"/>
  <c r="X126" i="4"/>
  <c r="Y126" i="4"/>
  <c r="Z126" i="4" s="1"/>
  <c r="AA126" i="4"/>
  <c r="AB126" i="4"/>
  <c r="AC126" i="4" s="1"/>
  <c r="AD126" i="4"/>
  <c r="V127" i="4"/>
  <c r="X127" i="4"/>
  <c r="Y127" i="4"/>
  <c r="Z127" i="4" s="1"/>
  <c r="AA127" i="4"/>
  <c r="AB127" i="4"/>
  <c r="AC127" i="4" s="1"/>
  <c r="AD127" i="4"/>
  <c r="AE127" i="4" s="1"/>
  <c r="V128" i="4"/>
  <c r="X128" i="4"/>
  <c r="Y128" i="4"/>
  <c r="Z128" i="4" s="1"/>
  <c r="AA128" i="4"/>
  <c r="AB128" i="4"/>
  <c r="AC128" i="4" s="1"/>
  <c r="AD128" i="4"/>
  <c r="AE128" i="4" s="1"/>
  <c r="V129" i="4"/>
  <c r="X129" i="4"/>
  <c r="Y129" i="4"/>
  <c r="Z129" i="4" s="1"/>
  <c r="AA129" i="4"/>
  <c r="AB129" i="4"/>
  <c r="AC129" i="4" s="1"/>
  <c r="AD129" i="4"/>
  <c r="AE129" i="4" s="1"/>
  <c r="V130" i="4"/>
  <c r="X130" i="4"/>
  <c r="Y130" i="4"/>
  <c r="Z130" i="4" s="1"/>
  <c r="AA130" i="4"/>
  <c r="AB130" i="4"/>
  <c r="AC130" i="4" s="1"/>
  <c r="AD130" i="4"/>
  <c r="V131" i="4"/>
  <c r="X131" i="4"/>
  <c r="Y131" i="4"/>
  <c r="Z131" i="4" s="1"/>
  <c r="AA131" i="4"/>
  <c r="AB131" i="4"/>
  <c r="AC131" i="4" s="1"/>
  <c r="AD131" i="4"/>
  <c r="AE131" i="4" s="1"/>
  <c r="V132" i="4"/>
  <c r="X132" i="4"/>
  <c r="Y132" i="4"/>
  <c r="Z132" i="4" s="1"/>
  <c r="AA132" i="4"/>
  <c r="AB132" i="4"/>
  <c r="AC132" i="4" s="1"/>
  <c r="AD132" i="4"/>
  <c r="AE132" i="4" s="1"/>
  <c r="V133" i="4"/>
  <c r="X133" i="4"/>
  <c r="Y133" i="4"/>
  <c r="Z133" i="4" s="1"/>
  <c r="AA133" i="4"/>
  <c r="AB133" i="4"/>
  <c r="AC133" i="4" s="1"/>
  <c r="AD133" i="4"/>
  <c r="AE133" i="4" s="1"/>
  <c r="V134" i="4"/>
  <c r="X134" i="4"/>
  <c r="Y134" i="4"/>
  <c r="Z134" i="4" s="1"/>
  <c r="AA134" i="4"/>
  <c r="AB134" i="4"/>
  <c r="AC134" i="4" s="1"/>
  <c r="AD134" i="4"/>
  <c r="V135" i="4"/>
  <c r="X135" i="4"/>
  <c r="Y135" i="4"/>
  <c r="Z135" i="4" s="1"/>
  <c r="AA135" i="4"/>
  <c r="AB135" i="4"/>
  <c r="AC135" i="4" s="1"/>
  <c r="AD135" i="4"/>
  <c r="AE135" i="4" s="1"/>
  <c r="V136" i="4"/>
  <c r="X136" i="4"/>
  <c r="Y136" i="4"/>
  <c r="Z136" i="4" s="1"/>
  <c r="AA136" i="4"/>
  <c r="AB136" i="4"/>
  <c r="AC136" i="4" s="1"/>
  <c r="AD136" i="4"/>
  <c r="AE136" i="4" s="1"/>
  <c r="V137" i="4"/>
  <c r="X137" i="4"/>
  <c r="Y137" i="4"/>
  <c r="Z137" i="4" s="1"/>
  <c r="AA137" i="4"/>
  <c r="AB137" i="4"/>
  <c r="AC137" i="4" s="1"/>
  <c r="AD137" i="4"/>
  <c r="AE137" i="4" s="1"/>
  <c r="V138" i="4"/>
  <c r="X138" i="4"/>
  <c r="Y138" i="4"/>
  <c r="Z138" i="4" s="1"/>
  <c r="AA138" i="4"/>
  <c r="AB138" i="4"/>
  <c r="AC138" i="4" s="1"/>
  <c r="AD138" i="4"/>
  <c r="V139" i="4"/>
  <c r="X139" i="4"/>
  <c r="Y139" i="4"/>
  <c r="Z139" i="4" s="1"/>
  <c r="AA139" i="4"/>
  <c r="AB139" i="4"/>
  <c r="AC139" i="4" s="1"/>
  <c r="AD139" i="4"/>
  <c r="AE139" i="4" s="1"/>
  <c r="V140" i="4"/>
  <c r="X140" i="4"/>
  <c r="Y140" i="4"/>
  <c r="Z140" i="4" s="1"/>
  <c r="AA140" i="4"/>
  <c r="AB140" i="4"/>
  <c r="AC140" i="4" s="1"/>
  <c r="AD140" i="4"/>
  <c r="AE140" i="4" s="1"/>
  <c r="V141" i="4"/>
  <c r="X141" i="4"/>
  <c r="Y141" i="4"/>
  <c r="Z141" i="4" s="1"/>
  <c r="AA141" i="4"/>
  <c r="AB141" i="4"/>
  <c r="AC141" i="4" s="1"/>
  <c r="AD141" i="4"/>
  <c r="AE141" i="4" s="1"/>
  <c r="V142" i="4"/>
  <c r="X142" i="4"/>
  <c r="Y142" i="4"/>
  <c r="Z142" i="4" s="1"/>
  <c r="AA142" i="4"/>
  <c r="AB142" i="4"/>
  <c r="AC142" i="4" s="1"/>
  <c r="AD142" i="4"/>
  <c r="AE142" i="4" s="1"/>
  <c r="V143" i="4"/>
  <c r="X143" i="4"/>
  <c r="Y143" i="4"/>
  <c r="Z143" i="4" s="1"/>
  <c r="AA143" i="4"/>
  <c r="AB143" i="4"/>
  <c r="AC143" i="4" s="1"/>
  <c r="AD143" i="4"/>
  <c r="AE143" i="4" s="1"/>
  <c r="V144" i="4"/>
  <c r="X144" i="4"/>
  <c r="Y144" i="4"/>
  <c r="Z144" i="4" s="1"/>
  <c r="AA144" i="4"/>
  <c r="AB144" i="4"/>
  <c r="AC144" i="4" s="1"/>
  <c r="AD144" i="4"/>
  <c r="AE144" i="4"/>
  <c r="V145" i="4"/>
  <c r="X145" i="4"/>
  <c r="Y145" i="4"/>
  <c r="Z145" i="4" s="1"/>
  <c r="AA145" i="4"/>
  <c r="AB145" i="4"/>
  <c r="AC145" i="4" s="1"/>
  <c r="AD145" i="4"/>
  <c r="AE145" i="4"/>
  <c r="V146" i="4"/>
  <c r="X146" i="4"/>
  <c r="Y146" i="4"/>
  <c r="Z146" i="4" s="1"/>
  <c r="AA146" i="4"/>
  <c r="AB146" i="4"/>
  <c r="AC146" i="4" s="1"/>
  <c r="AD146" i="4"/>
  <c r="AE146" i="4" s="1"/>
  <c r="V147" i="4"/>
  <c r="X147" i="4"/>
  <c r="Y147" i="4"/>
  <c r="Z147" i="4" s="1"/>
  <c r="AA147" i="4"/>
  <c r="AB147" i="4"/>
  <c r="AC147" i="4" s="1"/>
  <c r="AD147" i="4"/>
  <c r="AE147" i="4" s="1"/>
  <c r="V148" i="4"/>
  <c r="X148" i="4"/>
  <c r="Y148" i="4"/>
  <c r="Z148" i="4" s="1"/>
  <c r="AA148" i="4"/>
  <c r="AB148" i="4"/>
  <c r="AC148" i="4" s="1"/>
  <c r="AD148" i="4"/>
  <c r="AE148" i="4" s="1"/>
  <c r="V149" i="4"/>
  <c r="X149" i="4"/>
  <c r="Y149" i="4"/>
  <c r="Z149" i="4" s="1"/>
  <c r="AA149" i="4"/>
  <c r="AB149" i="4"/>
  <c r="AC149" i="4" s="1"/>
  <c r="AD149" i="4"/>
  <c r="AE149" i="4" s="1"/>
  <c r="V150" i="4"/>
  <c r="X150" i="4"/>
  <c r="Y150" i="4"/>
  <c r="Z150" i="4" s="1"/>
  <c r="AA150" i="4"/>
  <c r="AB150" i="4"/>
  <c r="AC150" i="4" s="1"/>
  <c r="AD150" i="4"/>
  <c r="AE150" i="4" s="1"/>
  <c r="V151" i="4"/>
  <c r="X151" i="4"/>
  <c r="Y151" i="4"/>
  <c r="Z151" i="4" s="1"/>
  <c r="AA151" i="4"/>
  <c r="AB151" i="4"/>
  <c r="AC151" i="4" s="1"/>
  <c r="AD151" i="4"/>
  <c r="AE151" i="4" s="1"/>
  <c r="V152" i="4"/>
  <c r="X152" i="4"/>
  <c r="Y152" i="4"/>
  <c r="Z152" i="4" s="1"/>
  <c r="AA152" i="4"/>
  <c r="AB152" i="4"/>
  <c r="AC152" i="4" s="1"/>
  <c r="AD152" i="4"/>
  <c r="AE152" i="4" s="1"/>
  <c r="V153" i="4"/>
  <c r="X153" i="4"/>
  <c r="Y153" i="4"/>
  <c r="Z153" i="4" s="1"/>
  <c r="AA153" i="4"/>
  <c r="AB153" i="4"/>
  <c r="AC153" i="4" s="1"/>
  <c r="AD153" i="4"/>
  <c r="AE153" i="4" s="1"/>
  <c r="V154" i="4"/>
  <c r="X154" i="4"/>
  <c r="Y154" i="4"/>
  <c r="Z154" i="4" s="1"/>
  <c r="AA154" i="4"/>
  <c r="AB154" i="4"/>
  <c r="AC154" i="4" s="1"/>
  <c r="AD154" i="4"/>
  <c r="V155" i="4"/>
  <c r="X155" i="4"/>
  <c r="Y155" i="4"/>
  <c r="Z155" i="4" s="1"/>
  <c r="AA155" i="4"/>
  <c r="AB155" i="4"/>
  <c r="AC155" i="4" s="1"/>
  <c r="AD155" i="4"/>
  <c r="AE155" i="4" s="1"/>
  <c r="V156" i="4"/>
  <c r="X156" i="4"/>
  <c r="Y156" i="4"/>
  <c r="Z156" i="4" s="1"/>
  <c r="AA156" i="4"/>
  <c r="AB156" i="4"/>
  <c r="AC156" i="4" s="1"/>
  <c r="AD156" i="4"/>
  <c r="AE156" i="4" s="1"/>
  <c r="V157" i="4"/>
  <c r="X157" i="4"/>
  <c r="Y157" i="4"/>
  <c r="Z157" i="4" s="1"/>
  <c r="AA157" i="4"/>
  <c r="AB157" i="4"/>
  <c r="AC157" i="4" s="1"/>
  <c r="AD157" i="4"/>
  <c r="AE157" i="4" s="1"/>
  <c r="V158" i="4"/>
  <c r="X158" i="4"/>
  <c r="Y158" i="4"/>
  <c r="Z158" i="4" s="1"/>
  <c r="AA158" i="4"/>
  <c r="AB158" i="4"/>
  <c r="AC158" i="4" s="1"/>
  <c r="AD158" i="4"/>
  <c r="AE158" i="4" s="1"/>
  <c r="V159" i="4"/>
  <c r="X159" i="4"/>
  <c r="Y159" i="4"/>
  <c r="Z159" i="4" s="1"/>
  <c r="AA159" i="4"/>
  <c r="AB159" i="4"/>
  <c r="AC159" i="4" s="1"/>
  <c r="AD159" i="4"/>
  <c r="AE159" i="4" s="1"/>
  <c r="V160" i="4"/>
  <c r="X160" i="4"/>
  <c r="Y160" i="4"/>
  <c r="Z160" i="4" s="1"/>
  <c r="AA160" i="4"/>
  <c r="AB160" i="4"/>
  <c r="AC160" i="4" s="1"/>
  <c r="AD160" i="4"/>
  <c r="AE160" i="4" s="1"/>
  <c r="V161" i="4"/>
  <c r="X161" i="4"/>
  <c r="Y161" i="4"/>
  <c r="Z161" i="4" s="1"/>
  <c r="AA161" i="4"/>
  <c r="AB161" i="4"/>
  <c r="AC161" i="4" s="1"/>
  <c r="AD161" i="4"/>
  <c r="AE161" i="4" s="1"/>
  <c r="V162" i="4"/>
  <c r="X162" i="4"/>
  <c r="Y162" i="4"/>
  <c r="Z162" i="4" s="1"/>
  <c r="AA162" i="4"/>
  <c r="AB162" i="4"/>
  <c r="AC162" i="4" s="1"/>
  <c r="AD162" i="4"/>
  <c r="AE162" i="4" s="1"/>
  <c r="V163" i="4"/>
  <c r="X163" i="4"/>
  <c r="Y163" i="4"/>
  <c r="Z163" i="4" s="1"/>
  <c r="AA163" i="4"/>
  <c r="AB163" i="4"/>
  <c r="AC163" i="4" s="1"/>
  <c r="AD163" i="4"/>
  <c r="AE163" i="4" s="1"/>
  <c r="V164" i="4"/>
  <c r="X164" i="4"/>
  <c r="Y164" i="4"/>
  <c r="Z164" i="4" s="1"/>
  <c r="AA164" i="4"/>
  <c r="AB164" i="4"/>
  <c r="AC164" i="4" s="1"/>
  <c r="AD164" i="4"/>
  <c r="AE164" i="4" s="1"/>
  <c r="V165" i="4"/>
  <c r="X165" i="4"/>
  <c r="Y165" i="4"/>
  <c r="Z165" i="4" s="1"/>
  <c r="AA165" i="4"/>
  <c r="AB165" i="4"/>
  <c r="AC165" i="4" s="1"/>
  <c r="AD165" i="4"/>
  <c r="AE165" i="4" s="1"/>
  <c r="V166" i="4"/>
  <c r="X166" i="4"/>
  <c r="Y166" i="4"/>
  <c r="Z166" i="4" s="1"/>
  <c r="AA166" i="4"/>
  <c r="AB166" i="4"/>
  <c r="AC166" i="4" s="1"/>
  <c r="AD166" i="4"/>
  <c r="AE166" i="4" s="1"/>
  <c r="V167" i="4"/>
  <c r="X167" i="4"/>
  <c r="Y167" i="4"/>
  <c r="Z167" i="4" s="1"/>
  <c r="AA167" i="4"/>
  <c r="AB167" i="4"/>
  <c r="AC167" i="4" s="1"/>
  <c r="AD167" i="4"/>
  <c r="AE167" i="4" s="1"/>
  <c r="V168" i="4"/>
  <c r="X168" i="4"/>
  <c r="Y168" i="4"/>
  <c r="Z168" i="4" s="1"/>
  <c r="AA168" i="4"/>
  <c r="AB168" i="4"/>
  <c r="AC168" i="4" s="1"/>
  <c r="AD168" i="4"/>
  <c r="AE168" i="4"/>
  <c r="V169" i="4"/>
  <c r="X169" i="4"/>
  <c r="Y169" i="4"/>
  <c r="Z169" i="4" s="1"/>
  <c r="AA169" i="4"/>
  <c r="AB169" i="4"/>
  <c r="AC169" i="4" s="1"/>
  <c r="AD169" i="4"/>
  <c r="AE169" i="4" s="1"/>
  <c r="V170" i="4"/>
  <c r="X170" i="4"/>
  <c r="Y170" i="4"/>
  <c r="Z170" i="4" s="1"/>
  <c r="AA170" i="4"/>
  <c r="AB170" i="4"/>
  <c r="AC170" i="4" s="1"/>
  <c r="AD170" i="4"/>
  <c r="AE170" i="4"/>
  <c r="V171" i="4"/>
  <c r="X171" i="4"/>
  <c r="Y171" i="4"/>
  <c r="Z171" i="4" s="1"/>
  <c r="AA171" i="4"/>
  <c r="AB171" i="4"/>
  <c r="AC171" i="4" s="1"/>
  <c r="AD171" i="4"/>
  <c r="AE171" i="4"/>
  <c r="V172" i="4"/>
  <c r="X172" i="4"/>
  <c r="Y172" i="4"/>
  <c r="Z172" i="4" s="1"/>
  <c r="AA172" i="4"/>
  <c r="AB172" i="4"/>
  <c r="AC172" i="4" s="1"/>
  <c r="AD172" i="4"/>
  <c r="AE172" i="4" s="1"/>
  <c r="V173" i="4"/>
  <c r="X173" i="4"/>
  <c r="Y173" i="4"/>
  <c r="Z173" i="4" s="1"/>
  <c r="AA173" i="4"/>
  <c r="AB173" i="4"/>
  <c r="AC173" i="4" s="1"/>
  <c r="AD173" i="4"/>
  <c r="AE173" i="4" s="1"/>
  <c r="V174" i="4"/>
  <c r="X174" i="4"/>
  <c r="Y174" i="4"/>
  <c r="Z174" i="4" s="1"/>
  <c r="AA174" i="4"/>
  <c r="AB174" i="4"/>
  <c r="AC174" i="4" s="1"/>
  <c r="AD174" i="4"/>
  <c r="AE174" i="4"/>
  <c r="V175" i="4"/>
  <c r="X175" i="4"/>
  <c r="Y175" i="4"/>
  <c r="Z175" i="4" s="1"/>
  <c r="AA175" i="4"/>
  <c r="AB175" i="4"/>
  <c r="AC175" i="4" s="1"/>
  <c r="AD175" i="4"/>
  <c r="AE175" i="4"/>
  <c r="V176" i="4"/>
  <c r="X176" i="4"/>
  <c r="Y176" i="4"/>
  <c r="Z176" i="4" s="1"/>
  <c r="AA176" i="4"/>
  <c r="AB176" i="4"/>
  <c r="AC176" i="4" s="1"/>
  <c r="AD176" i="4"/>
  <c r="AE176" i="4"/>
  <c r="V177" i="4"/>
  <c r="X177" i="4"/>
  <c r="Y177" i="4"/>
  <c r="Z177" i="4" s="1"/>
  <c r="AA177" i="4"/>
  <c r="AB177" i="4"/>
  <c r="AC177" i="4" s="1"/>
  <c r="AD177" i="4"/>
  <c r="AE177" i="4" s="1"/>
  <c r="V178" i="4"/>
  <c r="X178" i="4"/>
  <c r="Y178" i="4"/>
  <c r="Z178" i="4" s="1"/>
  <c r="AA178" i="4"/>
  <c r="AB178" i="4"/>
  <c r="AC178" i="4" s="1"/>
  <c r="AD178" i="4"/>
  <c r="AE178" i="4" s="1"/>
  <c r="V179" i="4"/>
  <c r="X179" i="4"/>
  <c r="Y179" i="4"/>
  <c r="Z179" i="4" s="1"/>
  <c r="AA179" i="4"/>
  <c r="AB179" i="4"/>
  <c r="AC179" i="4" s="1"/>
  <c r="AD179" i="4"/>
  <c r="AE179" i="4" s="1"/>
  <c r="V180" i="4"/>
  <c r="X180" i="4"/>
  <c r="Y180" i="4"/>
  <c r="Z180" i="4" s="1"/>
  <c r="AA180" i="4"/>
  <c r="AB180" i="4"/>
  <c r="AC180" i="4" s="1"/>
  <c r="AD180" i="4"/>
  <c r="AE180" i="4" s="1"/>
  <c r="V181" i="4"/>
  <c r="X181" i="4"/>
  <c r="Y181" i="4"/>
  <c r="Z181" i="4" s="1"/>
  <c r="AA181" i="4"/>
  <c r="AB181" i="4"/>
  <c r="AC181" i="4" s="1"/>
  <c r="AD181" i="4"/>
  <c r="AE181" i="4" s="1"/>
  <c r="V182" i="4"/>
  <c r="X182" i="4"/>
  <c r="Y182" i="4"/>
  <c r="Z182" i="4" s="1"/>
  <c r="AA182" i="4"/>
  <c r="AB182" i="4"/>
  <c r="AC182" i="4" s="1"/>
  <c r="AD182" i="4"/>
  <c r="AE182" i="4"/>
  <c r="V183" i="4"/>
  <c r="X183" i="4"/>
  <c r="Y183" i="4"/>
  <c r="Z183" i="4" s="1"/>
  <c r="AA183" i="4"/>
  <c r="AB183" i="4"/>
  <c r="AC183" i="4" s="1"/>
  <c r="AD183" i="4"/>
  <c r="V184" i="4"/>
  <c r="X184" i="4"/>
  <c r="Y184" i="4"/>
  <c r="Z184" i="4" s="1"/>
  <c r="AA184" i="4"/>
  <c r="AB184" i="4"/>
  <c r="AC184" i="4" s="1"/>
  <c r="AD184" i="4"/>
  <c r="AE184" i="4" s="1"/>
  <c r="V185" i="4"/>
  <c r="X185" i="4"/>
  <c r="Y185" i="4"/>
  <c r="Z185" i="4" s="1"/>
  <c r="AA185" i="4"/>
  <c r="AB185" i="4"/>
  <c r="AC185" i="4" s="1"/>
  <c r="AD185" i="4"/>
  <c r="AE185" i="4" s="1"/>
  <c r="V186" i="4"/>
  <c r="X186" i="4"/>
  <c r="Y186" i="4"/>
  <c r="Z186" i="4" s="1"/>
  <c r="AA186" i="4"/>
  <c r="AB186" i="4"/>
  <c r="AC186" i="4" s="1"/>
  <c r="AD186" i="4"/>
  <c r="AE186" i="4"/>
  <c r="V187" i="4"/>
  <c r="X187" i="4"/>
  <c r="Y187" i="4"/>
  <c r="Z187" i="4" s="1"/>
  <c r="AA187" i="4"/>
  <c r="AB187" i="4"/>
  <c r="AC187" i="4" s="1"/>
  <c r="AD187" i="4"/>
  <c r="V188" i="4"/>
  <c r="X188" i="4"/>
  <c r="Y188" i="4"/>
  <c r="Z188" i="4" s="1"/>
  <c r="AA188" i="4"/>
  <c r="AB188" i="4"/>
  <c r="AC188" i="4" s="1"/>
  <c r="AD188" i="4"/>
  <c r="AE188" i="4" s="1"/>
  <c r="V189" i="4"/>
  <c r="X189" i="4"/>
  <c r="Y189" i="4"/>
  <c r="Z189" i="4" s="1"/>
  <c r="AA189" i="4"/>
  <c r="AB189" i="4"/>
  <c r="AC189" i="4" s="1"/>
  <c r="AD189" i="4"/>
  <c r="AE189" i="4" s="1"/>
  <c r="V190" i="4"/>
  <c r="X190" i="4"/>
  <c r="Y190" i="4"/>
  <c r="Z190" i="4" s="1"/>
  <c r="AA190" i="4"/>
  <c r="AB190" i="4"/>
  <c r="AC190" i="4" s="1"/>
  <c r="AD190" i="4"/>
  <c r="AE190" i="4" s="1"/>
  <c r="V191" i="4"/>
  <c r="X191" i="4"/>
  <c r="Y191" i="4"/>
  <c r="Z191" i="4" s="1"/>
  <c r="AA191" i="4"/>
  <c r="AB191" i="4"/>
  <c r="AC191" i="4" s="1"/>
  <c r="AD191" i="4"/>
  <c r="V192" i="4"/>
  <c r="X192" i="4"/>
  <c r="Y192" i="4"/>
  <c r="Z192" i="4" s="1"/>
  <c r="AA192" i="4"/>
  <c r="AB192" i="4"/>
  <c r="AC192" i="4" s="1"/>
  <c r="AD192" i="4"/>
  <c r="AE192" i="4" s="1"/>
  <c r="V193" i="4"/>
  <c r="X193" i="4"/>
  <c r="Y193" i="4"/>
  <c r="Z193" i="4" s="1"/>
  <c r="AA193" i="4"/>
  <c r="AB193" i="4"/>
  <c r="AC193" i="4" s="1"/>
  <c r="AD193" i="4"/>
  <c r="AE193" i="4" s="1"/>
  <c r="V194" i="4"/>
  <c r="X194" i="4"/>
  <c r="Y194" i="4"/>
  <c r="Z194" i="4" s="1"/>
  <c r="AA194" i="4"/>
  <c r="AB194" i="4"/>
  <c r="AC194" i="4" s="1"/>
  <c r="AD194" i="4"/>
  <c r="AE194" i="4" s="1"/>
  <c r="V195" i="4"/>
  <c r="X195" i="4"/>
  <c r="Y195" i="4"/>
  <c r="Z195" i="4" s="1"/>
  <c r="AA195" i="4"/>
  <c r="AB195" i="4"/>
  <c r="AC195" i="4" s="1"/>
  <c r="AD195" i="4"/>
  <c r="V196" i="4"/>
  <c r="X196" i="4"/>
  <c r="Y196" i="4"/>
  <c r="Z196" i="4" s="1"/>
  <c r="AA196" i="4"/>
  <c r="AB196" i="4"/>
  <c r="AC196" i="4" s="1"/>
  <c r="AD196" i="4"/>
  <c r="AE196" i="4" s="1"/>
  <c r="V197" i="4"/>
  <c r="X197" i="4"/>
  <c r="Y197" i="4"/>
  <c r="Z197" i="4" s="1"/>
  <c r="AA197" i="4"/>
  <c r="AB197" i="4"/>
  <c r="AC197" i="4" s="1"/>
  <c r="AD197" i="4"/>
  <c r="AE197" i="4" s="1"/>
  <c r="V198" i="4"/>
  <c r="X198" i="4"/>
  <c r="Y198" i="4"/>
  <c r="Z198" i="4" s="1"/>
  <c r="AA198" i="4"/>
  <c r="AB198" i="4"/>
  <c r="AC198" i="4" s="1"/>
  <c r="AD198" i="4"/>
  <c r="AE198" i="4" s="1"/>
  <c r="V199" i="4"/>
  <c r="X199" i="4"/>
  <c r="Y199" i="4"/>
  <c r="Z199" i="4" s="1"/>
  <c r="AA199" i="4"/>
  <c r="AB199" i="4"/>
  <c r="AC199" i="4" s="1"/>
  <c r="AD199" i="4"/>
  <c r="V200" i="4"/>
  <c r="X200" i="4"/>
  <c r="Y200" i="4"/>
  <c r="Z200" i="4" s="1"/>
  <c r="AA200" i="4"/>
  <c r="AB200" i="4"/>
  <c r="AC200" i="4" s="1"/>
  <c r="AD200" i="4"/>
  <c r="AE200" i="4" s="1"/>
  <c r="V201" i="4"/>
  <c r="X201" i="4"/>
  <c r="Y201" i="4"/>
  <c r="Z201" i="4" s="1"/>
  <c r="AA201" i="4"/>
  <c r="AB201" i="4"/>
  <c r="AC201" i="4" s="1"/>
  <c r="AD201" i="4"/>
  <c r="AE201" i="4" s="1"/>
  <c r="V202" i="4"/>
  <c r="X202" i="4"/>
  <c r="Y202" i="4"/>
  <c r="Z202" i="4" s="1"/>
  <c r="AA202" i="4"/>
  <c r="AB202" i="4"/>
  <c r="AC202" i="4" s="1"/>
  <c r="AD202" i="4"/>
  <c r="AE202" i="4" s="1"/>
  <c r="V203" i="4"/>
  <c r="X203" i="4"/>
  <c r="Y203" i="4"/>
  <c r="Z203" i="4" s="1"/>
  <c r="AA203" i="4"/>
  <c r="AB203" i="4"/>
  <c r="AC203" i="4" s="1"/>
  <c r="AD203" i="4"/>
  <c r="V204" i="4"/>
  <c r="X204" i="4"/>
  <c r="Y204" i="4"/>
  <c r="Z204" i="4" s="1"/>
  <c r="AA204" i="4"/>
  <c r="AB204" i="4"/>
  <c r="AC204" i="4" s="1"/>
  <c r="AD204" i="4"/>
  <c r="AE204" i="4" s="1"/>
  <c r="V205" i="4"/>
  <c r="X205" i="4"/>
  <c r="Y205" i="4"/>
  <c r="Z205" i="4" s="1"/>
  <c r="AA205" i="4"/>
  <c r="AB205" i="4"/>
  <c r="AC205" i="4" s="1"/>
  <c r="AD205" i="4"/>
  <c r="AE205" i="4" s="1"/>
  <c r="V206" i="4"/>
  <c r="X206" i="4"/>
  <c r="Y206" i="4"/>
  <c r="Z206" i="4" s="1"/>
  <c r="AA206" i="4"/>
  <c r="AB206" i="4"/>
  <c r="AC206" i="4" s="1"/>
  <c r="AD206" i="4"/>
  <c r="AE206" i="4" s="1"/>
  <c r="V207" i="4"/>
  <c r="X207" i="4"/>
  <c r="Y207" i="4"/>
  <c r="Z207" i="4" s="1"/>
  <c r="AA207" i="4"/>
  <c r="AB207" i="4"/>
  <c r="AC207" i="4" s="1"/>
  <c r="AD207" i="4"/>
  <c r="V208" i="4"/>
  <c r="X208" i="4"/>
  <c r="Y208" i="4"/>
  <c r="Z208" i="4" s="1"/>
  <c r="AA208" i="4"/>
  <c r="AB208" i="4"/>
  <c r="AC208" i="4" s="1"/>
  <c r="AD208" i="4"/>
  <c r="AE208" i="4"/>
  <c r="V209" i="4"/>
  <c r="X209" i="4"/>
  <c r="Y209" i="4"/>
  <c r="Z209" i="4" s="1"/>
  <c r="AA209" i="4"/>
  <c r="AB209" i="4"/>
  <c r="AC209" i="4" s="1"/>
  <c r="AD209" i="4"/>
  <c r="AE209" i="4" s="1"/>
  <c r="V210" i="4"/>
  <c r="X210" i="4"/>
  <c r="Y210" i="4"/>
  <c r="Z210" i="4" s="1"/>
  <c r="AA210" i="4"/>
  <c r="AB210" i="4"/>
  <c r="AC210" i="4" s="1"/>
  <c r="AD210" i="4"/>
  <c r="AE210" i="4" s="1"/>
  <c r="V211" i="4"/>
  <c r="X211" i="4"/>
  <c r="Y211" i="4"/>
  <c r="Z211" i="4" s="1"/>
  <c r="AA211" i="4"/>
  <c r="AB211" i="4"/>
  <c r="AC211" i="4" s="1"/>
  <c r="AD211" i="4"/>
  <c r="V212" i="4"/>
  <c r="X212" i="4"/>
  <c r="Y212" i="4"/>
  <c r="Z212" i="4" s="1"/>
  <c r="AA212" i="4"/>
  <c r="AB212" i="4"/>
  <c r="AC212" i="4" s="1"/>
  <c r="AD212" i="4"/>
  <c r="AE212" i="4" s="1"/>
  <c r="V213" i="4"/>
  <c r="X213" i="4"/>
  <c r="Y213" i="4"/>
  <c r="Z213" i="4" s="1"/>
  <c r="AA213" i="4"/>
  <c r="AB213" i="4"/>
  <c r="AC213" i="4" s="1"/>
  <c r="AD213" i="4"/>
  <c r="AE213" i="4" s="1"/>
  <c r="V214" i="4"/>
  <c r="X214" i="4"/>
  <c r="Y214" i="4"/>
  <c r="Z214" i="4" s="1"/>
  <c r="AA214" i="4"/>
  <c r="AB214" i="4"/>
  <c r="AC214" i="4" s="1"/>
  <c r="AD214" i="4"/>
  <c r="AE214" i="4" s="1"/>
  <c r="V215" i="4"/>
  <c r="X215" i="4"/>
  <c r="Y215" i="4"/>
  <c r="Z215" i="4" s="1"/>
  <c r="AA215" i="4"/>
  <c r="AB215" i="4"/>
  <c r="AC215" i="4" s="1"/>
  <c r="AD215" i="4"/>
  <c r="V216" i="4"/>
  <c r="X216" i="4"/>
  <c r="Y216" i="4"/>
  <c r="Z216" i="4" s="1"/>
  <c r="AA216" i="4"/>
  <c r="AB216" i="4"/>
  <c r="AC216" i="4" s="1"/>
  <c r="AD216" i="4"/>
  <c r="AE216" i="4" s="1"/>
  <c r="V217" i="4"/>
  <c r="X217" i="4"/>
  <c r="Y217" i="4"/>
  <c r="Z217" i="4" s="1"/>
  <c r="AA217" i="4"/>
  <c r="AB217" i="4"/>
  <c r="AC217" i="4" s="1"/>
  <c r="AD217" i="4"/>
  <c r="AE217" i="4" s="1"/>
  <c r="V218" i="4"/>
  <c r="X218" i="4"/>
  <c r="Y218" i="4"/>
  <c r="Z218" i="4" s="1"/>
  <c r="AA218" i="4"/>
  <c r="AB218" i="4"/>
  <c r="AC218" i="4" s="1"/>
  <c r="AD218" i="4"/>
  <c r="AE218" i="4" s="1"/>
  <c r="V219" i="4"/>
  <c r="X219" i="4"/>
  <c r="Y219" i="4"/>
  <c r="Z219" i="4" s="1"/>
  <c r="AA219" i="4"/>
  <c r="AB219" i="4"/>
  <c r="AC219" i="4" s="1"/>
  <c r="AD219" i="4"/>
  <c r="V220" i="4"/>
  <c r="X220" i="4"/>
  <c r="Y220" i="4"/>
  <c r="Z220" i="4" s="1"/>
  <c r="AA220" i="4"/>
  <c r="AB220" i="4"/>
  <c r="AC220" i="4" s="1"/>
  <c r="AD220" i="4"/>
  <c r="AE220" i="4" s="1"/>
  <c r="V221" i="4"/>
  <c r="X221" i="4"/>
  <c r="Y221" i="4"/>
  <c r="Z221" i="4" s="1"/>
  <c r="AA221" i="4"/>
  <c r="AB221" i="4"/>
  <c r="AC221" i="4" s="1"/>
  <c r="AD221" i="4"/>
  <c r="AE221" i="4" s="1"/>
  <c r="V222" i="4"/>
  <c r="X222" i="4"/>
  <c r="Y222" i="4"/>
  <c r="Z222" i="4" s="1"/>
  <c r="AA222" i="4"/>
  <c r="AB222" i="4"/>
  <c r="AC222" i="4" s="1"/>
  <c r="AD222" i="4"/>
  <c r="AE222" i="4" s="1"/>
  <c r="V223" i="4"/>
  <c r="X223" i="4"/>
  <c r="Y223" i="4"/>
  <c r="Z223" i="4" s="1"/>
  <c r="AA223" i="4"/>
  <c r="AB223" i="4"/>
  <c r="AC223" i="4" s="1"/>
  <c r="AD223" i="4"/>
  <c r="V224" i="4"/>
  <c r="X224" i="4"/>
  <c r="Y224" i="4"/>
  <c r="Z224" i="4" s="1"/>
  <c r="AA224" i="4"/>
  <c r="AB224" i="4"/>
  <c r="AC224" i="4" s="1"/>
  <c r="AD224" i="4"/>
  <c r="AE224" i="4" s="1"/>
  <c r="V225" i="4"/>
  <c r="X225" i="4"/>
  <c r="Y225" i="4"/>
  <c r="Z225" i="4" s="1"/>
  <c r="AA225" i="4"/>
  <c r="AB225" i="4"/>
  <c r="AC225" i="4" s="1"/>
  <c r="AD225" i="4"/>
  <c r="AE225" i="4" s="1"/>
  <c r="V226" i="4"/>
  <c r="X226" i="4"/>
  <c r="Y226" i="4"/>
  <c r="Z226" i="4" s="1"/>
  <c r="AA226" i="4"/>
  <c r="AB226" i="4"/>
  <c r="AC226" i="4" s="1"/>
  <c r="AD226" i="4"/>
  <c r="AE226" i="4" s="1"/>
  <c r="V227" i="4"/>
  <c r="X227" i="4"/>
  <c r="Y227" i="4"/>
  <c r="Z227" i="4" s="1"/>
  <c r="AA227" i="4"/>
  <c r="AB227" i="4"/>
  <c r="AC227" i="4" s="1"/>
  <c r="AD227" i="4"/>
  <c r="V228" i="4"/>
  <c r="X228" i="4"/>
  <c r="Y228" i="4"/>
  <c r="Z228" i="4" s="1"/>
  <c r="AA228" i="4"/>
  <c r="AB228" i="4"/>
  <c r="AC228" i="4" s="1"/>
  <c r="AD228" i="4"/>
  <c r="AE228" i="4" s="1"/>
  <c r="V229" i="4"/>
  <c r="X229" i="4"/>
  <c r="Y229" i="4"/>
  <c r="Z229" i="4" s="1"/>
  <c r="AA229" i="4"/>
  <c r="AB229" i="4"/>
  <c r="AC229" i="4" s="1"/>
  <c r="AD229" i="4"/>
  <c r="AE229" i="4" s="1"/>
  <c r="V230" i="4"/>
  <c r="X230" i="4"/>
  <c r="Y230" i="4"/>
  <c r="Z230" i="4" s="1"/>
  <c r="AA230" i="4"/>
  <c r="AB230" i="4"/>
  <c r="AC230" i="4" s="1"/>
  <c r="AD230" i="4"/>
  <c r="AE230" i="4" s="1"/>
  <c r="V231" i="4"/>
  <c r="X231" i="4"/>
  <c r="Y231" i="4"/>
  <c r="Z231" i="4" s="1"/>
  <c r="AA231" i="4"/>
  <c r="AB231" i="4"/>
  <c r="AC231" i="4" s="1"/>
  <c r="AD231" i="4"/>
  <c r="V232" i="4"/>
  <c r="X232" i="4"/>
  <c r="Y232" i="4"/>
  <c r="Z232" i="4" s="1"/>
  <c r="AA232" i="4"/>
  <c r="AB232" i="4"/>
  <c r="AC232" i="4" s="1"/>
  <c r="AD232" i="4"/>
  <c r="AE232" i="4" s="1"/>
  <c r="V233" i="4"/>
  <c r="X233" i="4"/>
  <c r="Y233" i="4"/>
  <c r="Z233" i="4" s="1"/>
  <c r="AA233" i="4"/>
  <c r="AB233" i="4"/>
  <c r="AC233" i="4" s="1"/>
  <c r="AD233" i="4"/>
  <c r="AE233" i="4" s="1"/>
  <c r="V234" i="4"/>
  <c r="X234" i="4"/>
  <c r="Y234" i="4"/>
  <c r="Z234" i="4" s="1"/>
  <c r="AA234" i="4"/>
  <c r="AB234" i="4"/>
  <c r="AC234" i="4" s="1"/>
  <c r="AD234" i="4"/>
  <c r="AE234" i="4" s="1"/>
  <c r="V235" i="4"/>
  <c r="X235" i="4"/>
  <c r="Y235" i="4"/>
  <c r="Z235" i="4" s="1"/>
  <c r="AA235" i="4"/>
  <c r="AB235" i="4"/>
  <c r="AC235" i="4" s="1"/>
  <c r="AD235" i="4"/>
  <c r="V236" i="4"/>
  <c r="X236" i="4"/>
  <c r="Y236" i="4"/>
  <c r="Z236" i="4" s="1"/>
  <c r="AA236" i="4"/>
  <c r="AB236" i="4"/>
  <c r="AC236" i="4" s="1"/>
  <c r="AD236" i="4"/>
  <c r="AE236" i="4" s="1"/>
  <c r="V237" i="4"/>
  <c r="X237" i="4"/>
  <c r="Y237" i="4"/>
  <c r="Z237" i="4" s="1"/>
  <c r="AA237" i="4"/>
  <c r="AB237" i="4"/>
  <c r="AC237" i="4" s="1"/>
  <c r="AD237" i="4"/>
  <c r="AE237" i="4" s="1"/>
  <c r="V238" i="4"/>
  <c r="X238" i="4"/>
  <c r="Y238" i="4"/>
  <c r="Z238" i="4" s="1"/>
  <c r="AA238" i="4"/>
  <c r="AB238" i="4"/>
  <c r="AC238" i="4" s="1"/>
  <c r="AD238" i="4"/>
  <c r="AE238" i="4" s="1"/>
  <c r="V239" i="4"/>
  <c r="X239" i="4"/>
  <c r="Y239" i="4"/>
  <c r="Z239" i="4" s="1"/>
  <c r="AA239" i="4"/>
  <c r="AB239" i="4"/>
  <c r="AC239" i="4" s="1"/>
  <c r="AD239" i="4"/>
  <c r="V240" i="4"/>
  <c r="X240" i="4"/>
  <c r="Y240" i="4"/>
  <c r="Z240" i="4" s="1"/>
  <c r="AA240" i="4"/>
  <c r="AB240" i="4"/>
  <c r="AC240" i="4" s="1"/>
  <c r="AD240" i="4"/>
  <c r="AE240" i="4" s="1"/>
  <c r="V241" i="4"/>
  <c r="X241" i="4"/>
  <c r="Y241" i="4"/>
  <c r="Z241" i="4" s="1"/>
  <c r="AA241" i="4"/>
  <c r="AB241" i="4"/>
  <c r="AC241" i="4" s="1"/>
  <c r="AD241" i="4"/>
  <c r="AE241" i="4"/>
  <c r="V242" i="4"/>
  <c r="X242" i="4"/>
  <c r="Y242" i="4"/>
  <c r="Z242" i="4" s="1"/>
  <c r="AA242" i="4"/>
  <c r="AB242" i="4"/>
  <c r="AC242" i="4" s="1"/>
  <c r="AD242" i="4"/>
  <c r="AE242" i="4" s="1"/>
  <c r="V243" i="4"/>
  <c r="X243" i="4"/>
  <c r="Y243" i="4"/>
  <c r="Z243" i="4" s="1"/>
  <c r="AA243" i="4"/>
  <c r="AB243" i="4"/>
  <c r="AC243" i="4" s="1"/>
  <c r="AD243" i="4"/>
  <c r="V244" i="4"/>
  <c r="X244" i="4"/>
  <c r="Y244" i="4"/>
  <c r="Z244" i="4" s="1"/>
  <c r="AA244" i="4"/>
  <c r="AB244" i="4"/>
  <c r="AC244" i="4" s="1"/>
  <c r="AD244" i="4"/>
  <c r="AE244" i="4" s="1"/>
  <c r="V245" i="4"/>
  <c r="X245" i="4"/>
  <c r="Y245" i="4"/>
  <c r="Z245" i="4" s="1"/>
  <c r="AA245" i="4"/>
  <c r="AB245" i="4"/>
  <c r="AC245" i="4" s="1"/>
  <c r="AD245" i="4"/>
  <c r="AE245" i="4" s="1"/>
  <c r="V246" i="4"/>
  <c r="X246" i="4"/>
  <c r="Y246" i="4"/>
  <c r="Z246" i="4" s="1"/>
  <c r="AA246" i="4"/>
  <c r="AB246" i="4"/>
  <c r="AC246" i="4" s="1"/>
  <c r="AD246" i="4"/>
  <c r="AE246" i="4" s="1"/>
  <c r="V247" i="4"/>
  <c r="X247" i="4"/>
  <c r="Y247" i="4"/>
  <c r="Z247" i="4" s="1"/>
  <c r="AA247" i="4"/>
  <c r="AB247" i="4"/>
  <c r="AC247" i="4" s="1"/>
  <c r="AD247" i="4"/>
  <c r="V248" i="4"/>
  <c r="X248" i="4"/>
  <c r="Y248" i="4"/>
  <c r="Z248" i="4" s="1"/>
  <c r="AA248" i="4"/>
  <c r="AB248" i="4"/>
  <c r="AC248" i="4" s="1"/>
  <c r="AD248" i="4"/>
  <c r="AE248" i="4" s="1"/>
  <c r="V249" i="4"/>
  <c r="X249" i="4"/>
  <c r="Y249" i="4"/>
  <c r="Z249" i="4" s="1"/>
  <c r="AA249" i="4"/>
  <c r="AB249" i="4"/>
  <c r="AC249" i="4" s="1"/>
  <c r="AD249" i="4"/>
  <c r="AE249" i="4" s="1"/>
  <c r="V250" i="4"/>
  <c r="X250" i="4"/>
  <c r="Y250" i="4"/>
  <c r="Z250" i="4" s="1"/>
  <c r="AA250" i="4"/>
  <c r="AB250" i="4"/>
  <c r="AC250" i="4" s="1"/>
  <c r="AD250" i="4"/>
  <c r="AE250" i="4" s="1"/>
  <c r="V251" i="4"/>
  <c r="X251" i="4"/>
  <c r="Y251" i="4"/>
  <c r="Z251" i="4" s="1"/>
  <c r="AA251" i="4"/>
  <c r="AB251" i="4"/>
  <c r="AC251" i="4" s="1"/>
  <c r="AD251" i="4"/>
  <c r="AE251" i="4" s="1"/>
  <c r="V252" i="4"/>
  <c r="X252" i="4"/>
  <c r="Y252" i="4"/>
  <c r="Z252" i="4" s="1"/>
  <c r="AA252" i="4"/>
  <c r="AB252" i="4"/>
  <c r="AC252" i="4" s="1"/>
  <c r="AD252" i="4"/>
  <c r="AE252" i="4" s="1"/>
  <c r="V253" i="4"/>
  <c r="X253" i="4"/>
  <c r="Y253" i="4"/>
  <c r="Z253" i="4" s="1"/>
  <c r="AA253" i="4"/>
  <c r="AB253" i="4"/>
  <c r="AC253" i="4" s="1"/>
  <c r="AD253" i="4"/>
  <c r="AE253" i="4" s="1"/>
  <c r="V254" i="4"/>
  <c r="X254" i="4"/>
  <c r="Y254" i="4"/>
  <c r="Z254" i="4" s="1"/>
  <c r="AA254" i="4"/>
  <c r="AB254" i="4"/>
  <c r="AC254" i="4" s="1"/>
  <c r="AD254" i="4"/>
  <c r="AE254" i="4" s="1"/>
  <c r="V255" i="4"/>
  <c r="X255" i="4"/>
  <c r="Y255" i="4"/>
  <c r="Z255" i="4" s="1"/>
  <c r="AA255" i="4"/>
  <c r="AB255" i="4"/>
  <c r="AC255" i="4" s="1"/>
  <c r="AD255" i="4"/>
  <c r="V256" i="4"/>
  <c r="X256" i="4"/>
  <c r="Y256" i="4"/>
  <c r="Z256" i="4" s="1"/>
  <c r="AA256" i="4"/>
  <c r="AB256" i="4"/>
  <c r="AC256" i="4" s="1"/>
  <c r="AD256" i="4"/>
  <c r="AE256" i="4" s="1"/>
  <c r="V257" i="4"/>
  <c r="X257" i="4"/>
  <c r="Y257" i="4"/>
  <c r="Z257" i="4" s="1"/>
  <c r="AA257" i="4"/>
  <c r="AB257" i="4"/>
  <c r="AC257" i="4" s="1"/>
  <c r="AD257" i="4"/>
  <c r="AE257" i="4" s="1"/>
  <c r="V258" i="4"/>
  <c r="X258" i="4"/>
  <c r="Y258" i="4"/>
  <c r="Z258" i="4" s="1"/>
  <c r="AA258" i="4"/>
  <c r="AB258" i="4"/>
  <c r="AC258" i="4" s="1"/>
  <c r="AD258" i="4"/>
  <c r="AE258" i="4"/>
  <c r="V259" i="4"/>
  <c r="X259" i="4"/>
  <c r="Y259" i="4"/>
  <c r="Z259" i="4" s="1"/>
  <c r="AA259" i="4"/>
  <c r="AB259" i="4"/>
  <c r="AC259" i="4" s="1"/>
  <c r="AD259" i="4"/>
  <c r="AE259" i="4" s="1"/>
  <c r="V260" i="4"/>
  <c r="X260" i="4"/>
  <c r="Y260" i="4"/>
  <c r="Z260" i="4" s="1"/>
  <c r="AA260" i="4"/>
  <c r="AB260" i="4"/>
  <c r="AC260" i="4" s="1"/>
  <c r="AD260" i="4"/>
  <c r="AE260" i="4" s="1"/>
  <c r="V261" i="4"/>
  <c r="X261" i="4"/>
  <c r="Y261" i="4"/>
  <c r="Z261" i="4" s="1"/>
  <c r="AA261" i="4"/>
  <c r="AB261" i="4"/>
  <c r="AC261" i="4" s="1"/>
  <c r="AD261" i="4"/>
  <c r="AE261" i="4"/>
  <c r="V262" i="4"/>
  <c r="X262" i="4"/>
  <c r="Y262" i="4"/>
  <c r="Z262" i="4" s="1"/>
  <c r="AA262" i="4"/>
  <c r="AB262" i="4"/>
  <c r="AC262" i="4" s="1"/>
  <c r="AD262" i="4"/>
  <c r="AE262" i="4" s="1"/>
  <c r="V263" i="4"/>
  <c r="X263" i="4"/>
  <c r="Y263" i="4"/>
  <c r="Z263" i="4" s="1"/>
  <c r="AA263" i="4"/>
  <c r="AB263" i="4"/>
  <c r="AC263" i="4" s="1"/>
  <c r="AD263" i="4"/>
  <c r="V264" i="4"/>
  <c r="X264" i="4"/>
  <c r="Y264" i="4"/>
  <c r="Z264" i="4" s="1"/>
  <c r="AA264" i="4"/>
  <c r="AB264" i="4"/>
  <c r="AC264" i="4" s="1"/>
  <c r="AD264" i="4"/>
  <c r="AE264" i="4" s="1"/>
  <c r="V265" i="4"/>
  <c r="X265" i="4"/>
  <c r="Y265" i="4"/>
  <c r="Z265" i="4" s="1"/>
  <c r="AA265" i="4"/>
  <c r="AB265" i="4"/>
  <c r="AC265" i="4" s="1"/>
  <c r="AD265" i="4"/>
  <c r="AE265" i="4" s="1"/>
  <c r="V266" i="4"/>
  <c r="X266" i="4"/>
  <c r="Y266" i="4"/>
  <c r="Z266" i="4" s="1"/>
  <c r="AA266" i="4"/>
  <c r="AB266" i="4"/>
  <c r="AC266" i="4" s="1"/>
  <c r="AD266" i="4"/>
  <c r="AE266" i="4"/>
  <c r="V267" i="4"/>
  <c r="X267" i="4"/>
  <c r="Y267" i="4"/>
  <c r="Z267" i="4" s="1"/>
  <c r="AA267" i="4"/>
  <c r="AB267" i="4"/>
  <c r="AC267" i="4" s="1"/>
  <c r="AD267" i="4"/>
  <c r="AE267" i="4" s="1"/>
  <c r="V268" i="4"/>
  <c r="X268" i="4"/>
  <c r="Y268" i="4"/>
  <c r="Z268" i="4" s="1"/>
  <c r="AA268" i="4"/>
  <c r="AB268" i="4"/>
  <c r="AC268" i="4" s="1"/>
  <c r="AD268" i="4"/>
  <c r="AE268" i="4" s="1"/>
  <c r="V269" i="4"/>
  <c r="X269" i="4"/>
  <c r="Y269" i="4"/>
  <c r="Z269" i="4" s="1"/>
  <c r="AA269" i="4"/>
  <c r="AB269" i="4"/>
  <c r="AC269" i="4" s="1"/>
  <c r="AD269" i="4"/>
  <c r="AE269" i="4" s="1"/>
  <c r="V270" i="4"/>
  <c r="X270" i="4"/>
  <c r="Y270" i="4"/>
  <c r="Z270" i="4" s="1"/>
  <c r="AA270" i="4"/>
  <c r="AB270" i="4"/>
  <c r="AC270" i="4" s="1"/>
  <c r="AD270" i="4"/>
  <c r="AE270" i="4" s="1"/>
  <c r="V271" i="4"/>
  <c r="X271" i="4"/>
  <c r="Y271" i="4"/>
  <c r="Z271" i="4" s="1"/>
  <c r="AA271" i="4"/>
  <c r="AB271" i="4"/>
  <c r="AC271" i="4" s="1"/>
  <c r="AD271" i="4"/>
  <c r="V272" i="4"/>
  <c r="X272" i="4"/>
  <c r="Y272" i="4"/>
  <c r="Z272" i="4" s="1"/>
  <c r="AA272" i="4"/>
  <c r="AB272" i="4"/>
  <c r="AC272" i="4" s="1"/>
  <c r="AD272" i="4"/>
  <c r="AE272" i="4" s="1"/>
  <c r="V273" i="4"/>
  <c r="X273" i="4"/>
  <c r="Y273" i="4"/>
  <c r="Z273" i="4" s="1"/>
  <c r="AA273" i="4"/>
  <c r="AB273" i="4"/>
  <c r="AC273" i="4" s="1"/>
  <c r="AD273" i="4"/>
  <c r="AE273" i="4" s="1"/>
  <c r="V274" i="4"/>
  <c r="X274" i="4"/>
  <c r="Y274" i="4"/>
  <c r="Z274" i="4" s="1"/>
  <c r="AA274" i="4"/>
  <c r="AB274" i="4"/>
  <c r="AC274" i="4" s="1"/>
  <c r="AD274" i="4"/>
  <c r="AE274" i="4"/>
  <c r="V275" i="4"/>
  <c r="X275" i="4"/>
  <c r="Y275" i="4"/>
  <c r="Z275" i="4" s="1"/>
  <c r="AA275" i="4"/>
  <c r="AB275" i="4"/>
  <c r="AC275" i="4" s="1"/>
  <c r="AD275" i="4"/>
  <c r="AE275" i="4" s="1"/>
  <c r="V276" i="4"/>
  <c r="X276" i="4"/>
  <c r="Y276" i="4"/>
  <c r="Z276" i="4" s="1"/>
  <c r="AA276" i="4"/>
  <c r="AB276" i="4"/>
  <c r="AC276" i="4" s="1"/>
  <c r="AD276" i="4"/>
  <c r="AE276" i="4"/>
  <c r="V277" i="4"/>
  <c r="X277" i="4"/>
  <c r="Y277" i="4"/>
  <c r="Z277" i="4" s="1"/>
  <c r="AA277" i="4"/>
  <c r="AB277" i="4"/>
  <c r="AC277" i="4" s="1"/>
  <c r="AD277" i="4"/>
  <c r="AE277" i="4" s="1"/>
  <c r="V278" i="4"/>
  <c r="X278" i="4"/>
  <c r="Y278" i="4"/>
  <c r="Z278" i="4" s="1"/>
  <c r="AA278" i="4"/>
  <c r="AB278" i="4"/>
  <c r="AC278" i="4" s="1"/>
  <c r="AD278" i="4"/>
  <c r="AE278" i="4" s="1"/>
  <c r="V279" i="4"/>
  <c r="X279" i="4"/>
  <c r="Y279" i="4"/>
  <c r="Z279" i="4" s="1"/>
  <c r="AA279" i="4"/>
  <c r="AB279" i="4"/>
  <c r="AC279" i="4" s="1"/>
  <c r="AD279" i="4"/>
  <c r="V280" i="4"/>
  <c r="X280" i="4"/>
  <c r="Y280" i="4"/>
  <c r="Z280" i="4" s="1"/>
  <c r="AA280" i="4"/>
  <c r="AB280" i="4"/>
  <c r="AC280" i="4" s="1"/>
  <c r="AD280" i="4"/>
  <c r="AE280" i="4" s="1"/>
  <c r="V281" i="4"/>
  <c r="X281" i="4"/>
  <c r="Y281" i="4"/>
  <c r="Z281" i="4" s="1"/>
  <c r="AA281" i="4"/>
  <c r="AB281" i="4"/>
  <c r="AC281" i="4" s="1"/>
  <c r="AD281" i="4"/>
  <c r="AE281" i="4" s="1"/>
  <c r="V282" i="4"/>
  <c r="X282" i="4"/>
  <c r="Y282" i="4"/>
  <c r="Z282" i="4" s="1"/>
  <c r="AA282" i="4"/>
  <c r="AB282" i="4"/>
  <c r="AC282" i="4" s="1"/>
  <c r="AD282" i="4"/>
  <c r="AE282" i="4" s="1"/>
  <c r="V283" i="4"/>
  <c r="X283" i="4"/>
  <c r="Y283" i="4"/>
  <c r="Z283" i="4" s="1"/>
  <c r="AA283" i="4"/>
  <c r="AB283" i="4"/>
  <c r="AC283" i="4" s="1"/>
  <c r="AD283" i="4"/>
  <c r="AE283" i="4" s="1"/>
  <c r="V284" i="4"/>
  <c r="X284" i="4"/>
  <c r="Y284" i="4"/>
  <c r="Z284" i="4" s="1"/>
  <c r="AA284" i="4"/>
  <c r="AB284" i="4"/>
  <c r="AC284" i="4" s="1"/>
  <c r="AD284" i="4"/>
  <c r="AE284" i="4" s="1"/>
  <c r="V285" i="4"/>
  <c r="X285" i="4"/>
  <c r="Y285" i="4"/>
  <c r="Z285" i="4" s="1"/>
  <c r="AA285" i="4"/>
  <c r="AB285" i="4"/>
  <c r="AC285" i="4" s="1"/>
  <c r="AD285" i="4"/>
  <c r="AE285" i="4" s="1"/>
  <c r="V286" i="4"/>
  <c r="X286" i="4"/>
  <c r="Y286" i="4"/>
  <c r="Z286" i="4" s="1"/>
  <c r="AA286" i="4"/>
  <c r="AB286" i="4"/>
  <c r="AC286" i="4" s="1"/>
  <c r="AD286" i="4"/>
  <c r="AE286" i="4" s="1"/>
  <c r="V287" i="4"/>
  <c r="X287" i="4"/>
  <c r="Y287" i="4"/>
  <c r="Z287" i="4" s="1"/>
  <c r="AA287" i="4"/>
  <c r="AB287" i="4"/>
  <c r="AC287" i="4" s="1"/>
  <c r="AD287" i="4"/>
  <c r="V288" i="4"/>
  <c r="X288" i="4"/>
  <c r="Y288" i="4"/>
  <c r="Z288" i="4" s="1"/>
  <c r="AA288" i="4"/>
  <c r="AB288" i="4"/>
  <c r="AC288" i="4" s="1"/>
  <c r="AD288" i="4"/>
  <c r="AE288" i="4" s="1"/>
  <c r="V289" i="4"/>
  <c r="X289" i="4"/>
  <c r="Y289" i="4"/>
  <c r="Z289" i="4" s="1"/>
  <c r="AA289" i="4"/>
  <c r="AB289" i="4"/>
  <c r="AC289" i="4" s="1"/>
  <c r="AD289" i="4"/>
  <c r="AE289" i="4" s="1"/>
  <c r="V290" i="4"/>
  <c r="X290" i="4"/>
  <c r="Y290" i="4"/>
  <c r="Z290" i="4" s="1"/>
  <c r="AA290" i="4"/>
  <c r="AB290" i="4"/>
  <c r="AC290" i="4" s="1"/>
  <c r="AD290" i="4"/>
  <c r="AE290" i="4" s="1"/>
  <c r="V291" i="4"/>
  <c r="X291" i="4"/>
  <c r="Y291" i="4"/>
  <c r="Z291" i="4" s="1"/>
  <c r="AA291" i="4"/>
  <c r="AB291" i="4"/>
  <c r="AC291" i="4" s="1"/>
  <c r="AD291" i="4"/>
  <c r="AE291" i="4" s="1"/>
  <c r="V292" i="4"/>
  <c r="X292" i="4"/>
  <c r="Y292" i="4"/>
  <c r="Z292" i="4" s="1"/>
  <c r="AA292" i="4"/>
  <c r="AB292" i="4"/>
  <c r="AC292" i="4" s="1"/>
  <c r="AD292" i="4"/>
  <c r="AE292" i="4" s="1"/>
  <c r="V293" i="4"/>
  <c r="X293" i="4"/>
  <c r="Y293" i="4"/>
  <c r="Z293" i="4" s="1"/>
  <c r="AA293" i="4"/>
  <c r="AB293" i="4"/>
  <c r="AC293" i="4" s="1"/>
  <c r="AD293" i="4"/>
  <c r="AE293" i="4" s="1"/>
  <c r="V294" i="4"/>
  <c r="X294" i="4"/>
  <c r="Y294" i="4"/>
  <c r="Z294" i="4" s="1"/>
  <c r="AA294" i="4"/>
  <c r="AB294" i="4"/>
  <c r="AC294" i="4" s="1"/>
  <c r="AD294" i="4"/>
  <c r="AE294" i="4" s="1"/>
  <c r="V295" i="4"/>
  <c r="X295" i="4"/>
  <c r="Y295" i="4"/>
  <c r="Z295" i="4" s="1"/>
  <c r="AA295" i="4"/>
  <c r="AB295" i="4"/>
  <c r="AC295" i="4" s="1"/>
  <c r="AD295" i="4"/>
  <c r="V296" i="4"/>
  <c r="X296" i="4"/>
  <c r="Y296" i="4"/>
  <c r="Z296" i="4" s="1"/>
  <c r="AA296" i="4"/>
  <c r="AB296" i="4"/>
  <c r="AC296" i="4" s="1"/>
  <c r="AD296" i="4"/>
  <c r="AE296" i="4" s="1"/>
  <c r="V297" i="4"/>
  <c r="X297" i="4"/>
  <c r="Y297" i="4"/>
  <c r="Z297" i="4" s="1"/>
  <c r="AA297" i="4"/>
  <c r="AB297" i="4"/>
  <c r="AC297" i="4" s="1"/>
  <c r="AD297" i="4"/>
  <c r="AE297" i="4" s="1"/>
  <c r="V298" i="4"/>
  <c r="X298" i="4"/>
  <c r="Y298" i="4"/>
  <c r="Z298" i="4" s="1"/>
  <c r="AA298" i="4"/>
  <c r="AB298" i="4"/>
  <c r="AC298" i="4" s="1"/>
  <c r="AD298" i="4"/>
  <c r="AE298" i="4" s="1"/>
  <c r="V299" i="4"/>
  <c r="X299" i="4"/>
  <c r="Y299" i="4"/>
  <c r="Z299" i="4" s="1"/>
  <c r="AA299" i="4"/>
  <c r="AB299" i="4"/>
  <c r="AC299" i="4" s="1"/>
  <c r="AD299" i="4"/>
  <c r="AE299" i="4" s="1"/>
  <c r="V300" i="4"/>
  <c r="X300" i="4"/>
  <c r="Y300" i="4"/>
  <c r="Z300" i="4" s="1"/>
  <c r="AA300" i="4"/>
  <c r="AB300" i="4"/>
  <c r="AC300" i="4" s="1"/>
  <c r="AD300" i="4"/>
  <c r="AE300" i="4"/>
  <c r="V301" i="4"/>
  <c r="X301" i="4"/>
  <c r="Y301" i="4"/>
  <c r="Z301" i="4" s="1"/>
  <c r="AA301" i="4"/>
  <c r="AB301" i="4"/>
  <c r="AC301" i="4" s="1"/>
  <c r="AD301" i="4"/>
  <c r="AE301" i="4" s="1"/>
  <c r="V302" i="4"/>
  <c r="X302" i="4"/>
  <c r="Y302" i="4"/>
  <c r="Z302" i="4" s="1"/>
  <c r="AA302" i="4"/>
  <c r="AB302" i="4"/>
  <c r="AC302" i="4" s="1"/>
  <c r="AD302" i="4"/>
  <c r="AE302" i="4" s="1"/>
  <c r="V303" i="4"/>
  <c r="X303" i="4"/>
  <c r="Y303" i="4"/>
  <c r="Z303" i="4" s="1"/>
  <c r="AA303" i="4"/>
  <c r="AB303" i="4"/>
  <c r="AC303" i="4" s="1"/>
  <c r="AD303" i="4"/>
  <c r="AE303" i="4" s="1"/>
  <c r="V304" i="4"/>
  <c r="X304" i="4"/>
  <c r="Y304" i="4"/>
  <c r="Z304" i="4" s="1"/>
  <c r="AA304" i="4"/>
  <c r="AB304" i="4"/>
  <c r="AC304" i="4" s="1"/>
  <c r="AD304" i="4"/>
  <c r="AE304" i="4" s="1"/>
  <c r="V305" i="4"/>
  <c r="X305" i="4"/>
  <c r="Y305" i="4"/>
  <c r="Z305" i="4" s="1"/>
  <c r="AA305" i="4"/>
  <c r="AB305" i="4"/>
  <c r="AC305" i="4" s="1"/>
  <c r="AD305" i="4"/>
  <c r="AE305" i="4" s="1"/>
  <c r="V306" i="4"/>
  <c r="X306" i="4"/>
  <c r="Y306" i="4"/>
  <c r="Z306" i="4" s="1"/>
  <c r="AA306" i="4"/>
  <c r="AB306" i="4"/>
  <c r="AC306" i="4" s="1"/>
  <c r="AD306" i="4"/>
  <c r="AE306" i="4" s="1"/>
  <c r="V307" i="4"/>
  <c r="X307" i="4"/>
  <c r="Y307" i="4"/>
  <c r="Z307" i="4" s="1"/>
  <c r="AA307" i="4"/>
  <c r="AB307" i="4"/>
  <c r="AC307" i="4" s="1"/>
  <c r="AD307" i="4"/>
  <c r="AE307" i="4" s="1"/>
  <c r="V308" i="4"/>
  <c r="X308" i="4"/>
  <c r="Y308" i="4"/>
  <c r="Z308" i="4" s="1"/>
  <c r="AA308" i="4"/>
  <c r="AB308" i="4"/>
  <c r="AC308" i="4" s="1"/>
  <c r="AD308" i="4"/>
  <c r="AE308" i="4" s="1"/>
  <c r="V309" i="4"/>
  <c r="X309" i="4"/>
  <c r="Y309" i="4"/>
  <c r="Z309" i="4" s="1"/>
  <c r="AA309" i="4"/>
  <c r="AB309" i="4"/>
  <c r="AC309" i="4" s="1"/>
  <c r="AD309" i="4"/>
  <c r="AE309" i="4" s="1"/>
  <c r="V310" i="4"/>
  <c r="X310" i="4"/>
  <c r="Y310" i="4"/>
  <c r="Z310" i="4" s="1"/>
  <c r="AA310" i="4"/>
  <c r="AB310" i="4"/>
  <c r="AC310" i="4" s="1"/>
  <c r="AD310" i="4"/>
  <c r="AE310" i="4" s="1"/>
  <c r="V311" i="4"/>
  <c r="X311" i="4"/>
  <c r="Y311" i="4"/>
  <c r="Z311" i="4" s="1"/>
  <c r="AA311" i="4"/>
  <c r="AB311" i="4"/>
  <c r="AC311" i="4" s="1"/>
  <c r="AD311" i="4"/>
  <c r="AE311" i="4" s="1"/>
  <c r="V312" i="4"/>
  <c r="X312" i="4"/>
  <c r="Y312" i="4"/>
  <c r="Z312" i="4" s="1"/>
  <c r="AA312" i="4"/>
  <c r="AB312" i="4"/>
  <c r="AC312" i="4" s="1"/>
  <c r="AD312" i="4"/>
  <c r="AE312" i="4" s="1"/>
  <c r="V313" i="4"/>
  <c r="X313" i="4"/>
  <c r="Y313" i="4"/>
  <c r="Z313" i="4" s="1"/>
  <c r="AA313" i="4"/>
  <c r="AB313" i="4"/>
  <c r="AC313" i="4" s="1"/>
  <c r="AD313" i="4"/>
  <c r="AE313" i="4" s="1"/>
  <c r="V314" i="4"/>
  <c r="X314" i="4"/>
  <c r="Y314" i="4"/>
  <c r="Z314" i="4" s="1"/>
  <c r="AA314" i="4"/>
  <c r="AB314" i="4"/>
  <c r="AC314" i="4" s="1"/>
  <c r="AD314" i="4"/>
  <c r="AE314" i="4" s="1"/>
  <c r="V315" i="4"/>
  <c r="X315" i="4"/>
  <c r="Y315" i="4"/>
  <c r="Z315" i="4" s="1"/>
  <c r="AA315" i="4"/>
  <c r="AB315" i="4"/>
  <c r="AC315" i="4" s="1"/>
  <c r="AD315" i="4"/>
  <c r="AE315" i="4" s="1"/>
  <c r="V316" i="4"/>
  <c r="X316" i="4"/>
  <c r="Y316" i="4"/>
  <c r="Z316" i="4" s="1"/>
  <c r="AA316" i="4"/>
  <c r="AB316" i="4"/>
  <c r="AC316" i="4" s="1"/>
  <c r="AD316" i="4"/>
  <c r="AE316" i="4" s="1"/>
  <c r="V317" i="4"/>
  <c r="X317" i="4"/>
  <c r="Y317" i="4"/>
  <c r="Z317" i="4" s="1"/>
  <c r="AA317" i="4"/>
  <c r="AB317" i="4"/>
  <c r="AC317" i="4" s="1"/>
  <c r="AD317" i="4"/>
  <c r="AE317" i="4" s="1"/>
  <c r="V318" i="4"/>
  <c r="X318" i="4"/>
  <c r="Y318" i="4"/>
  <c r="Z318" i="4" s="1"/>
  <c r="AA318" i="4"/>
  <c r="AB318" i="4"/>
  <c r="AC318" i="4" s="1"/>
  <c r="AD318" i="4"/>
  <c r="AE318" i="4" s="1"/>
  <c r="V319" i="4"/>
  <c r="X319" i="4"/>
  <c r="Y319" i="4"/>
  <c r="Z319" i="4" s="1"/>
  <c r="AA319" i="4"/>
  <c r="AB319" i="4"/>
  <c r="AC319" i="4" s="1"/>
  <c r="AD319" i="4"/>
  <c r="AE319" i="4" s="1"/>
  <c r="V320" i="4"/>
  <c r="X320" i="4"/>
  <c r="Y320" i="4"/>
  <c r="Z320" i="4" s="1"/>
  <c r="AA320" i="4"/>
  <c r="AB320" i="4"/>
  <c r="AC320" i="4" s="1"/>
  <c r="AD320" i="4"/>
  <c r="AE320" i="4" s="1"/>
  <c r="V321" i="4"/>
  <c r="X321" i="4"/>
  <c r="Y321" i="4"/>
  <c r="Z321" i="4" s="1"/>
  <c r="AA321" i="4"/>
  <c r="AB321" i="4"/>
  <c r="AC321" i="4" s="1"/>
  <c r="AD321" i="4"/>
  <c r="AE321" i="4" s="1"/>
  <c r="V322" i="4"/>
  <c r="X322" i="4"/>
  <c r="Y322" i="4"/>
  <c r="Z322" i="4" s="1"/>
  <c r="AA322" i="4"/>
  <c r="AB322" i="4"/>
  <c r="AC322" i="4" s="1"/>
  <c r="AD322" i="4"/>
  <c r="AE322" i="4" s="1"/>
  <c r="V323" i="4"/>
  <c r="X323" i="4"/>
  <c r="Y323" i="4"/>
  <c r="Z323" i="4" s="1"/>
  <c r="AA323" i="4"/>
  <c r="AB323" i="4"/>
  <c r="AC323" i="4" s="1"/>
  <c r="AD323" i="4"/>
  <c r="AE323" i="4" s="1"/>
  <c r="V324" i="4"/>
  <c r="X324" i="4"/>
  <c r="Y324" i="4"/>
  <c r="Z324" i="4" s="1"/>
  <c r="AA324" i="4"/>
  <c r="AB324" i="4"/>
  <c r="AC324" i="4" s="1"/>
  <c r="AD324" i="4"/>
  <c r="AE324" i="4" s="1"/>
  <c r="V325" i="4"/>
  <c r="X325" i="4"/>
  <c r="Y325" i="4"/>
  <c r="Z325" i="4" s="1"/>
  <c r="AA325" i="4"/>
  <c r="AB325" i="4"/>
  <c r="AC325" i="4" s="1"/>
  <c r="AD325" i="4"/>
  <c r="AE325" i="4" s="1"/>
  <c r="V326" i="4"/>
  <c r="X326" i="4"/>
  <c r="Y326" i="4"/>
  <c r="Z326" i="4" s="1"/>
  <c r="AA326" i="4"/>
  <c r="AB326" i="4"/>
  <c r="AC326" i="4" s="1"/>
  <c r="AD326" i="4"/>
  <c r="AE326" i="4" s="1"/>
  <c r="V327" i="4"/>
  <c r="X327" i="4"/>
  <c r="Y327" i="4"/>
  <c r="Z327" i="4" s="1"/>
  <c r="AA327" i="4"/>
  <c r="AB327" i="4"/>
  <c r="AC327" i="4" s="1"/>
  <c r="AD327" i="4"/>
  <c r="AE327" i="4" s="1"/>
  <c r="V328" i="4"/>
  <c r="X328" i="4"/>
  <c r="Y328" i="4"/>
  <c r="Z328" i="4" s="1"/>
  <c r="AA328" i="4"/>
  <c r="AB328" i="4"/>
  <c r="AC328" i="4" s="1"/>
  <c r="AD328" i="4"/>
  <c r="AE328" i="4" s="1"/>
  <c r="V329" i="4"/>
  <c r="X329" i="4"/>
  <c r="Y329" i="4"/>
  <c r="Z329" i="4" s="1"/>
  <c r="AA329" i="4"/>
  <c r="AB329" i="4"/>
  <c r="AC329" i="4" s="1"/>
  <c r="AD329" i="4"/>
  <c r="AE329" i="4" s="1"/>
  <c r="V330" i="4"/>
  <c r="X330" i="4"/>
  <c r="Y330" i="4"/>
  <c r="Z330" i="4" s="1"/>
  <c r="AA330" i="4"/>
  <c r="AB330" i="4"/>
  <c r="AC330" i="4" s="1"/>
  <c r="AD330" i="4"/>
  <c r="AE330" i="4" s="1"/>
  <c r="V331" i="4"/>
  <c r="X331" i="4"/>
  <c r="Y331" i="4"/>
  <c r="Z331" i="4" s="1"/>
  <c r="AA331" i="4"/>
  <c r="AB331" i="4"/>
  <c r="AC331" i="4" s="1"/>
  <c r="AD331" i="4"/>
  <c r="AE331" i="4" s="1"/>
  <c r="V332" i="4"/>
  <c r="X332" i="4"/>
  <c r="Y332" i="4"/>
  <c r="Z332" i="4" s="1"/>
  <c r="AA332" i="4"/>
  <c r="AB332" i="4"/>
  <c r="AC332" i="4" s="1"/>
  <c r="AD332" i="4"/>
  <c r="AE332" i="4" s="1"/>
  <c r="V333" i="4"/>
  <c r="X333" i="4"/>
  <c r="Y333" i="4"/>
  <c r="Z333" i="4" s="1"/>
  <c r="AA333" i="4"/>
  <c r="AB333" i="4"/>
  <c r="AC333" i="4" s="1"/>
  <c r="AD333" i="4"/>
  <c r="AE333" i="4" s="1"/>
  <c r="V334" i="4"/>
  <c r="X334" i="4"/>
  <c r="Y334" i="4"/>
  <c r="Z334" i="4" s="1"/>
  <c r="AA334" i="4"/>
  <c r="AB334" i="4"/>
  <c r="AC334" i="4" s="1"/>
  <c r="AD334" i="4"/>
  <c r="AE334" i="4" s="1"/>
  <c r="V335" i="4"/>
  <c r="X335" i="4"/>
  <c r="Y335" i="4"/>
  <c r="Z335" i="4" s="1"/>
  <c r="AA335" i="4"/>
  <c r="AB335" i="4"/>
  <c r="AC335" i="4" s="1"/>
  <c r="AD335" i="4"/>
  <c r="AE335" i="4" s="1"/>
  <c r="V336" i="4"/>
  <c r="X336" i="4"/>
  <c r="Y336" i="4"/>
  <c r="Z336" i="4" s="1"/>
  <c r="AA336" i="4"/>
  <c r="AB336" i="4"/>
  <c r="AC336" i="4" s="1"/>
  <c r="AD336" i="4"/>
  <c r="AE336" i="4" s="1"/>
  <c r="V337" i="4"/>
  <c r="X337" i="4"/>
  <c r="Y337" i="4"/>
  <c r="Z337" i="4" s="1"/>
  <c r="AA337" i="4"/>
  <c r="AB337" i="4"/>
  <c r="AC337" i="4" s="1"/>
  <c r="AD337" i="4"/>
  <c r="AE337" i="4" s="1"/>
  <c r="V338" i="4"/>
  <c r="X338" i="4"/>
  <c r="Y338" i="4"/>
  <c r="Z338" i="4" s="1"/>
  <c r="AA338" i="4"/>
  <c r="AB338" i="4"/>
  <c r="AC338" i="4" s="1"/>
  <c r="AD338" i="4"/>
  <c r="AE338" i="4" s="1"/>
  <c r="V339" i="4"/>
  <c r="X339" i="4"/>
  <c r="Y339" i="4"/>
  <c r="Z339" i="4" s="1"/>
  <c r="AA339" i="4"/>
  <c r="AB339" i="4"/>
  <c r="AC339" i="4" s="1"/>
  <c r="AD339" i="4"/>
  <c r="AE339" i="4" s="1"/>
  <c r="V340" i="4"/>
  <c r="X340" i="4"/>
  <c r="Y340" i="4"/>
  <c r="Z340" i="4" s="1"/>
  <c r="AA340" i="4"/>
  <c r="AB340" i="4"/>
  <c r="AC340" i="4" s="1"/>
  <c r="AD340" i="4"/>
  <c r="AE340" i="4" s="1"/>
  <c r="V341" i="4"/>
  <c r="X341" i="4"/>
  <c r="Y341" i="4"/>
  <c r="Z341" i="4" s="1"/>
  <c r="AA341" i="4"/>
  <c r="AB341" i="4"/>
  <c r="AC341" i="4" s="1"/>
  <c r="AD341" i="4"/>
  <c r="AE341" i="4" s="1"/>
  <c r="V342" i="4"/>
  <c r="X342" i="4"/>
  <c r="Y342" i="4"/>
  <c r="Z342" i="4" s="1"/>
  <c r="AA342" i="4"/>
  <c r="AB342" i="4"/>
  <c r="AC342" i="4" s="1"/>
  <c r="AD342" i="4"/>
  <c r="AE342" i="4" s="1"/>
  <c r="V343" i="4"/>
  <c r="X343" i="4"/>
  <c r="Y343" i="4"/>
  <c r="Z343" i="4" s="1"/>
  <c r="AA343" i="4"/>
  <c r="AB343" i="4"/>
  <c r="AC343" i="4" s="1"/>
  <c r="AD343" i="4"/>
  <c r="AE343" i="4" s="1"/>
  <c r="V344" i="4"/>
  <c r="X344" i="4"/>
  <c r="Y344" i="4"/>
  <c r="Z344" i="4" s="1"/>
  <c r="AA344" i="4"/>
  <c r="AB344" i="4"/>
  <c r="AC344" i="4" s="1"/>
  <c r="AD344" i="4"/>
  <c r="AE344" i="4" s="1"/>
  <c r="V345" i="4"/>
  <c r="X345" i="4"/>
  <c r="Y345" i="4"/>
  <c r="Z345" i="4" s="1"/>
  <c r="AA345" i="4"/>
  <c r="AB345" i="4"/>
  <c r="AC345" i="4" s="1"/>
  <c r="AD345" i="4"/>
  <c r="AE345" i="4" s="1"/>
  <c r="V346" i="4"/>
  <c r="X346" i="4"/>
  <c r="Y346" i="4"/>
  <c r="Z346" i="4" s="1"/>
  <c r="AA346" i="4"/>
  <c r="AB346" i="4"/>
  <c r="AC346" i="4" s="1"/>
  <c r="AD346" i="4"/>
  <c r="AE346" i="4" s="1"/>
  <c r="V347" i="4"/>
  <c r="X347" i="4"/>
  <c r="Y347" i="4"/>
  <c r="Z347" i="4" s="1"/>
  <c r="AA347" i="4"/>
  <c r="AB347" i="4"/>
  <c r="AC347" i="4" s="1"/>
  <c r="AD347" i="4"/>
  <c r="AE347" i="4" s="1"/>
  <c r="V348" i="4"/>
  <c r="X348" i="4"/>
  <c r="Y348" i="4"/>
  <c r="Z348" i="4" s="1"/>
  <c r="AA348" i="4"/>
  <c r="AB348" i="4"/>
  <c r="AC348" i="4" s="1"/>
  <c r="AD348" i="4"/>
  <c r="AE348" i="4" s="1"/>
  <c r="V349" i="4"/>
  <c r="X349" i="4"/>
  <c r="Y349" i="4"/>
  <c r="Z349" i="4" s="1"/>
  <c r="AA349" i="4"/>
  <c r="AB349" i="4"/>
  <c r="AC349" i="4" s="1"/>
  <c r="AD349" i="4"/>
  <c r="AE349" i="4" s="1"/>
  <c r="V350" i="4"/>
  <c r="X350" i="4"/>
  <c r="Y350" i="4"/>
  <c r="Z350" i="4" s="1"/>
  <c r="AA350" i="4"/>
  <c r="AB350" i="4"/>
  <c r="AC350" i="4" s="1"/>
  <c r="AD350" i="4"/>
  <c r="AE350" i="4" s="1"/>
  <c r="V351" i="4"/>
  <c r="X351" i="4"/>
  <c r="Y351" i="4"/>
  <c r="Z351" i="4" s="1"/>
  <c r="AA351" i="4"/>
  <c r="AB351" i="4"/>
  <c r="AC351" i="4" s="1"/>
  <c r="AD351" i="4"/>
  <c r="AE351" i="4" s="1"/>
  <c r="V352" i="4"/>
  <c r="X352" i="4"/>
  <c r="Y352" i="4"/>
  <c r="Z352" i="4" s="1"/>
  <c r="AA352" i="4"/>
  <c r="AB352" i="4"/>
  <c r="AC352" i="4" s="1"/>
  <c r="AD352" i="4"/>
  <c r="AE352" i="4" s="1"/>
  <c r="V353" i="4"/>
  <c r="X353" i="4"/>
  <c r="Y353" i="4"/>
  <c r="Z353" i="4" s="1"/>
  <c r="AA353" i="4"/>
  <c r="AB353" i="4"/>
  <c r="AC353" i="4" s="1"/>
  <c r="AD353" i="4"/>
  <c r="AE353" i="4" s="1"/>
  <c r="V354" i="4"/>
  <c r="X354" i="4"/>
  <c r="Y354" i="4"/>
  <c r="Z354" i="4" s="1"/>
  <c r="AA354" i="4"/>
  <c r="AB354" i="4"/>
  <c r="AC354" i="4" s="1"/>
  <c r="AD354" i="4"/>
  <c r="AE354" i="4" s="1"/>
  <c r="V355" i="4"/>
  <c r="X355" i="4"/>
  <c r="Y355" i="4"/>
  <c r="Z355" i="4" s="1"/>
  <c r="AA355" i="4"/>
  <c r="AB355" i="4"/>
  <c r="AC355" i="4" s="1"/>
  <c r="AD355" i="4"/>
  <c r="AE355" i="4" s="1"/>
  <c r="V356" i="4"/>
  <c r="X356" i="4"/>
  <c r="Y356" i="4"/>
  <c r="Z356" i="4" s="1"/>
  <c r="AA356" i="4"/>
  <c r="AB356" i="4"/>
  <c r="AC356" i="4" s="1"/>
  <c r="AD356" i="4"/>
  <c r="AE356" i="4" s="1"/>
  <c r="V357" i="4"/>
  <c r="X357" i="4"/>
  <c r="Y357" i="4"/>
  <c r="Z357" i="4" s="1"/>
  <c r="AA357" i="4"/>
  <c r="AB357" i="4"/>
  <c r="AC357" i="4" s="1"/>
  <c r="AD357" i="4"/>
  <c r="AE357" i="4" s="1"/>
  <c r="V358" i="4"/>
  <c r="X358" i="4"/>
  <c r="Y358" i="4"/>
  <c r="Z358" i="4" s="1"/>
  <c r="AA358" i="4"/>
  <c r="AB358" i="4"/>
  <c r="AC358" i="4" s="1"/>
  <c r="AD358" i="4"/>
  <c r="AE358" i="4" s="1"/>
  <c r="V359" i="4"/>
  <c r="X359" i="4"/>
  <c r="Y359" i="4"/>
  <c r="Z359" i="4" s="1"/>
  <c r="AA359" i="4"/>
  <c r="AB359" i="4"/>
  <c r="AC359" i="4" s="1"/>
  <c r="AD359" i="4"/>
  <c r="AE359" i="4" s="1"/>
  <c r="V360" i="4"/>
  <c r="X360" i="4"/>
  <c r="Y360" i="4"/>
  <c r="Z360" i="4" s="1"/>
  <c r="AA360" i="4"/>
  <c r="AB360" i="4"/>
  <c r="AC360" i="4" s="1"/>
  <c r="AD360" i="4"/>
  <c r="AE360" i="4" s="1"/>
  <c r="V361" i="4"/>
  <c r="X361" i="4"/>
  <c r="Y361" i="4"/>
  <c r="Z361" i="4" s="1"/>
  <c r="AA361" i="4"/>
  <c r="AB361" i="4"/>
  <c r="AC361" i="4" s="1"/>
  <c r="AD361" i="4"/>
  <c r="AE361" i="4" s="1"/>
  <c r="V362" i="4"/>
  <c r="X362" i="4"/>
  <c r="Y362" i="4"/>
  <c r="Z362" i="4" s="1"/>
  <c r="AA362" i="4"/>
  <c r="AB362" i="4"/>
  <c r="AC362" i="4" s="1"/>
  <c r="AD362" i="4"/>
  <c r="AE362" i="4" s="1"/>
  <c r="V363" i="4"/>
  <c r="X363" i="4"/>
  <c r="Y363" i="4"/>
  <c r="Z363" i="4" s="1"/>
  <c r="AA363" i="4"/>
  <c r="AB363" i="4"/>
  <c r="AC363" i="4" s="1"/>
  <c r="AD363" i="4"/>
  <c r="AE363" i="4" s="1"/>
  <c r="V364" i="4"/>
  <c r="X364" i="4"/>
  <c r="Y364" i="4"/>
  <c r="Z364" i="4" s="1"/>
  <c r="AA364" i="4"/>
  <c r="AB364" i="4"/>
  <c r="AC364" i="4" s="1"/>
  <c r="AD364" i="4"/>
  <c r="AE364" i="4" s="1"/>
  <c r="V365" i="4"/>
  <c r="X365" i="4"/>
  <c r="Y365" i="4"/>
  <c r="Z365" i="4" s="1"/>
  <c r="AA365" i="4"/>
  <c r="AB365" i="4"/>
  <c r="AC365" i="4" s="1"/>
  <c r="AD365" i="4"/>
  <c r="AE365" i="4"/>
  <c r="V366" i="4"/>
  <c r="X366" i="4"/>
  <c r="Y366" i="4"/>
  <c r="Z366" i="4" s="1"/>
  <c r="AA366" i="4"/>
  <c r="AB366" i="4"/>
  <c r="AC366" i="4" s="1"/>
  <c r="AD366" i="4"/>
  <c r="AE366" i="4"/>
  <c r="V367" i="4"/>
  <c r="X367" i="4"/>
  <c r="Y367" i="4"/>
  <c r="Z367" i="4" s="1"/>
  <c r="AA367" i="4"/>
  <c r="AB367" i="4"/>
  <c r="AC367" i="4" s="1"/>
  <c r="AD367" i="4"/>
  <c r="AE367" i="4"/>
  <c r="V368" i="4"/>
  <c r="X368" i="4"/>
  <c r="Y368" i="4"/>
  <c r="Z368" i="4" s="1"/>
  <c r="AA368" i="4"/>
  <c r="AB368" i="4"/>
  <c r="AC368" i="4" s="1"/>
  <c r="AD368" i="4"/>
  <c r="AE368" i="4"/>
  <c r="V369" i="4"/>
  <c r="X369" i="4"/>
  <c r="Y369" i="4"/>
  <c r="Z369" i="4" s="1"/>
  <c r="AA369" i="4"/>
  <c r="AB369" i="4"/>
  <c r="AC369" i="4" s="1"/>
  <c r="AD369" i="4"/>
  <c r="AE369" i="4"/>
  <c r="V370" i="4"/>
  <c r="X370" i="4"/>
  <c r="Y370" i="4"/>
  <c r="Z370" i="4" s="1"/>
  <c r="AA370" i="4"/>
  <c r="AB370" i="4"/>
  <c r="AC370" i="4" s="1"/>
  <c r="AD370" i="4"/>
  <c r="AE370" i="4"/>
  <c r="V371" i="4"/>
  <c r="X371" i="4"/>
  <c r="Y371" i="4"/>
  <c r="Z371" i="4" s="1"/>
  <c r="AA371" i="4"/>
  <c r="AB371" i="4"/>
  <c r="AC371" i="4" s="1"/>
  <c r="AD371" i="4"/>
  <c r="AE371" i="4"/>
  <c r="V372" i="4"/>
  <c r="X372" i="4"/>
  <c r="Y372" i="4"/>
  <c r="Z372" i="4" s="1"/>
  <c r="AA372" i="4"/>
  <c r="AB372" i="4"/>
  <c r="AC372" i="4" s="1"/>
  <c r="AD372" i="4"/>
  <c r="AE372" i="4"/>
  <c r="V373" i="4"/>
  <c r="X373" i="4"/>
  <c r="Y373" i="4"/>
  <c r="Z373" i="4" s="1"/>
  <c r="AA373" i="4"/>
  <c r="AB373" i="4"/>
  <c r="AC373" i="4" s="1"/>
  <c r="AD373" i="4"/>
  <c r="AE373" i="4"/>
  <c r="V374" i="4"/>
  <c r="X374" i="4"/>
  <c r="Y374" i="4"/>
  <c r="Z374" i="4" s="1"/>
  <c r="AA374" i="4"/>
  <c r="AB374" i="4"/>
  <c r="AC374" i="4" s="1"/>
  <c r="AD374" i="4"/>
  <c r="AE374" i="4"/>
  <c r="V375" i="4"/>
  <c r="X375" i="4"/>
  <c r="Y375" i="4"/>
  <c r="Z375" i="4" s="1"/>
  <c r="AA375" i="4"/>
  <c r="AB375" i="4"/>
  <c r="AC375" i="4" s="1"/>
  <c r="AD375" i="4"/>
  <c r="AE375" i="4"/>
  <c r="V376" i="4"/>
  <c r="X376" i="4"/>
  <c r="Y376" i="4"/>
  <c r="Z376" i="4" s="1"/>
  <c r="AA376" i="4"/>
  <c r="AB376" i="4"/>
  <c r="AC376" i="4" s="1"/>
  <c r="AD376" i="4"/>
  <c r="AE376" i="4"/>
  <c r="V377" i="4"/>
  <c r="X377" i="4"/>
  <c r="Y377" i="4"/>
  <c r="Z377" i="4" s="1"/>
  <c r="AA377" i="4"/>
  <c r="AB377" i="4"/>
  <c r="AC377" i="4" s="1"/>
  <c r="AD377" i="4"/>
  <c r="AE377" i="4"/>
  <c r="V378" i="4"/>
  <c r="X378" i="4"/>
  <c r="Y378" i="4"/>
  <c r="Z378" i="4" s="1"/>
  <c r="AA378" i="4"/>
  <c r="AB378" i="4"/>
  <c r="AC378" i="4" s="1"/>
  <c r="AD378" i="4"/>
  <c r="AE378" i="4"/>
  <c r="V379" i="4"/>
  <c r="X379" i="4"/>
  <c r="Y379" i="4"/>
  <c r="Z379" i="4" s="1"/>
  <c r="AA379" i="4"/>
  <c r="AB379" i="4"/>
  <c r="AC379" i="4" s="1"/>
  <c r="AD379" i="4"/>
  <c r="AE379" i="4"/>
  <c r="V380" i="4"/>
  <c r="X380" i="4"/>
  <c r="Y380" i="4"/>
  <c r="Z380" i="4" s="1"/>
  <c r="AA380" i="4"/>
  <c r="AB380" i="4"/>
  <c r="AC380" i="4" s="1"/>
  <c r="AD380" i="4"/>
  <c r="AE380" i="4"/>
  <c r="V381" i="4"/>
  <c r="X381" i="4"/>
  <c r="Y381" i="4"/>
  <c r="Z381" i="4" s="1"/>
  <c r="AA381" i="4"/>
  <c r="AB381" i="4"/>
  <c r="AC381" i="4" s="1"/>
  <c r="AD381" i="4"/>
  <c r="AE381" i="4"/>
  <c r="V382" i="4"/>
  <c r="X382" i="4"/>
  <c r="Y382" i="4"/>
  <c r="Z382" i="4" s="1"/>
  <c r="AA382" i="4"/>
  <c r="AB382" i="4"/>
  <c r="AC382" i="4" s="1"/>
  <c r="AD382" i="4"/>
  <c r="AE382" i="4"/>
  <c r="V383" i="4"/>
  <c r="X383" i="4"/>
  <c r="Y383" i="4"/>
  <c r="Z383" i="4" s="1"/>
  <c r="AA383" i="4"/>
  <c r="AB383" i="4"/>
  <c r="AC383" i="4" s="1"/>
  <c r="AD383" i="4"/>
  <c r="AE383" i="4"/>
  <c r="V384" i="4"/>
  <c r="X384" i="4"/>
  <c r="Y384" i="4"/>
  <c r="Z384" i="4" s="1"/>
  <c r="AA384" i="4"/>
  <c r="AB384" i="4"/>
  <c r="AC384" i="4" s="1"/>
  <c r="AD384" i="4"/>
  <c r="AE384" i="4"/>
  <c r="V385" i="4"/>
  <c r="X385" i="4"/>
  <c r="Y385" i="4"/>
  <c r="Z385" i="4" s="1"/>
  <c r="AA385" i="4"/>
  <c r="AB385" i="4"/>
  <c r="AC385" i="4" s="1"/>
  <c r="AD385" i="4"/>
  <c r="AE385" i="4"/>
  <c r="V386" i="4"/>
  <c r="X386" i="4"/>
  <c r="Y386" i="4"/>
  <c r="Z386" i="4" s="1"/>
  <c r="AA386" i="4"/>
  <c r="AB386" i="4"/>
  <c r="AC386" i="4" s="1"/>
  <c r="AD386" i="4"/>
  <c r="AE386" i="4"/>
  <c r="V387" i="4"/>
  <c r="X387" i="4"/>
  <c r="Y387" i="4"/>
  <c r="Z387" i="4" s="1"/>
  <c r="AA387" i="4"/>
  <c r="AB387" i="4"/>
  <c r="AC387" i="4" s="1"/>
  <c r="AD387" i="4"/>
  <c r="AE387" i="4"/>
  <c r="V388" i="4"/>
  <c r="X388" i="4"/>
  <c r="Y388" i="4"/>
  <c r="Z388" i="4" s="1"/>
  <c r="AA388" i="4"/>
  <c r="AB388" i="4"/>
  <c r="AC388" i="4" s="1"/>
  <c r="AD388" i="4"/>
  <c r="AE388" i="4"/>
  <c r="V389" i="4"/>
  <c r="X389" i="4"/>
  <c r="Y389" i="4"/>
  <c r="Z389" i="4" s="1"/>
  <c r="AA389" i="4"/>
  <c r="AB389" i="4"/>
  <c r="AC389" i="4" s="1"/>
  <c r="AD389" i="4"/>
  <c r="AE389" i="4"/>
  <c r="V390" i="4"/>
  <c r="X390" i="4"/>
  <c r="Y390" i="4"/>
  <c r="Z390" i="4" s="1"/>
  <c r="AA390" i="4"/>
  <c r="AB390" i="4"/>
  <c r="AC390" i="4" s="1"/>
  <c r="AD390" i="4"/>
  <c r="AE390" i="4"/>
  <c r="V391" i="4"/>
  <c r="X391" i="4"/>
  <c r="Y391" i="4"/>
  <c r="Z391" i="4" s="1"/>
  <c r="AA391" i="4"/>
  <c r="AB391" i="4"/>
  <c r="AC391" i="4" s="1"/>
  <c r="AD391" i="4"/>
  <c r="AE391" i="4"/>
  <c r="V392" i="4"/>
  <c r="X392" i="4"/>
  <c r="Y392" i="4"/>
  <c r="Z392" i="4" s="1"/>
  <c r="AA392" i="4"/>
  <c r="AB392" i="4"/>
  <c r="AC392" i="4" s="1"/>
  <c r="AD392" i="4"/>
  <c r="AE392" i="4" s="1"/>
  <c r="V393" i="4"/>
  <c r="X393" i="4"/>
  <c r="Y393" i="4"/>
  <c r="Z393" i="4" s="1"/>
  <c r="AA393" i="4"/>
  <c r="AB393" i="4"/>
  <c r="AC393" i="4" s="1"/>
  <c r="AD393" i="4"/>
  <c r="AE393" i="4" s="1"/>
  <c r="V394" i="4"/>
  <c r="X394" i="4"/>
  <c r="Y394" i="4"/>
  <c r="Z394" i="4" s="1"/>
  <c r="AA394" i="4"/>
  <c r="AB394" i="4"/>
  <c r="AC394" i="4" s="1"/>
  <c r="AD394" i="4"/>
  <c r="AE394" i="4" s="1"/>
  <c r="V395" i="4"/>
  <c r="X395" i="4"/>
  <c r="Y395" i="4"/>
  <c r="Z395" i="4" s="1"/>
  <c r="AA395" i="4"/>
  <c r="AB395" i="4"/>
  <c r="AC395" i="4" s="1"/>
  <c r="AD395" i="4"/>
  <c r="AE395" i="4" s="1"/>
  <c r="V396" i="4"/>
  <c r="X396" i="4"/>
  <c r="Y396" i="4"/>
  <c r="Z396" i="4" s="1"/>
  <c r="AA396" i="4"/>
  <c r="AB396" i="4"/>
  <c r="AC396" i="4" s="1"/>
  <c r="AD396" i="4"/>
  <c r="AE396" i="4" s="1"/>
  <c r="V397" i="4"/>
  <c r="X397" i="4"/>
  <c r="Y397" i="4"/>
  <c r="Z397" i="4" s="1"/>
  <c r="AA397" i="4"/>
  <c r="AB397" i="4"/>
  <c r="AC397" i="4" s="1"/>
  <c r="AD397" i="4"/>
  <c r="AE397" i="4" s="1"/>
  <c r="V398" i="4"/>
  <c r="X398" i="4"/>
  <c r="Y398" i="4"/>
  <c r="Z398" i="4" s="1"/>
  <c r="AA398" i="4"/>
  <c r="AB398" i="4"/>
  <c r="AC398" i="4" s="1"/>
  <c r="AD398" i="4"/>
  <c r="AE398" i="4" s="1"/>
  <c r="V399" i="4"/>
  <c r="X399" i="4"/>
  <c r="Y399" i="4"/>
  <c r="Z399" i="4" s="1"/>
  <c r="AA399" i="4"/>
  <c r="AB399" i="4"/>
  <c r="AC399" i="4" s="1"/>
  <c r="AD399" i="4"/>
  <c r="AE399" i="4" s="1"/>
  <c r="V400" i="4"/>
  <c r="X400" i="4"/>
  <c r="Y400" i="4"/>
  <c r="Z400" i="4" s="1"/>
  <c r="AA400" i="4"/>
  <c r="AB400" i="4"/>
  <c r="AC400" i="4" s="1"/>
  <c r="AD400" i="4"/>
  <c r="AE400" i="4" s="1"/>
  <c r="V401" i="4"/>
  <c r="X401" i="4"/>
  <c r="Y401" i="4"/>
  <c r="Z401" i="4" s="1"/>
  <c r="AA401" i="4"/>
  <c r="AB401" i="4"/>
  <c r="AC401" i="4" s="1"/>
  <c r="AD401" i="4"/>
  <c r="AE401" i="4" s="1"/>
  <c r="V402" i="4"/>
  <c r="X402" i="4"/>
  <c r="Y402" i="4"/>
  <c r="Z402" i="4" s="1"/>
  <c r="AA402" i="4"/>
  <c r="AB402" i="4"/>
  <c r="AC402" i="4" s="1"/>
  <c r="AD402" i="4"/>
  <c r="AE402" i="4" s="1"/>
  <c r="V403" i="4"/>
  <c r="X403" i="4"/>
  <c r="Y403" i="4"/>
  <c r="Z403" i="4" s="1"/>
  <c r="AA403" i="4"/>
  <c r="AB403" i="4"/>
  <c r="AC403" i="4" s="1"/>
  <c r="AD403" i="4"/>
  <c r="AE403" i="4" s="1"/>
  <c r="V404" i="4"/>
  <c r="X404" i="4"/>
  <c r="Y404" i="4"/>
  <c r="Z404" i="4" s="1"/>
  <c r="AA404" i="4"/>
  <c r="AB404" i="4"/>
  <c r="AC404" i="4" s="1"/>
  <c r="AD404" i="4"/>
  <c r="AE404" i="4" s="1"/>
  <c r="V405" i="4"/>
  <c r="X405" i="4"/>
  <c r="Y405" i="4"/>
  <c r="Z405" i="4" s="1"/>
  <c r="AA405" i="4"/>
  <c r="AB405" i="4"/>
  <c r="AC405" i="4" s="1"/>
  <c r="AD405" i="4"/>
  <c r="AE405" i="4" s="1"/>
  <c r="V406" i="4"/>
  <c r="X406" i="4"/>
  <c r="Y406" i="4"/>
  <c r="Z406" i="4" s="1"/>
  <c r="AA406" i="4"/>
  <c r="AB406" i="4"/>
  <c r="AC406" i="4" s="1"/>
  <c r="AD406" i="4"/>
  <c r="AE406" i="4" s="1"/>
  <c r="V407" i="4"/>
  <c r="X407" i="4"/>
  <c r="Y407" i="4"/>
  <c r="Z407" i="4" s="1"/>
  <c r="AA407" i="4"/>
  <c r="AB407" i="4"/>
  <c r="AC407" i="4" s="1"/>
  <c r="AD407" i="4"/>
  <c r="AE407" i="4" s="1"/>
  <c r="V408" i="4"/>
  <c r="X408" i="4"/>
  <c r="Y408" i="4"/>
  <c r="Z408" i="4" s="1"/>
  <c r="AA408" i="4"/>
  <c r="AB408" i="4"/>
  <c r="AC408" i="4" s="1"/>
  <c r="AD408" i="4"/>
  <c r="AE408" i="4" s="1"/>
  <c r="V409" i="4"/>
  <c r="X409" i="4"/>
  <c r="Y409" i="4"/>
  <c r="Z409" i="4" s="1"/>
  <c r="AA409" i="4"/>
  <c r="AB409" i="4"/>
  <c r="AC409" i="4" s="1"/>
  <c r="AD409" i="4"/>
  <c r="AE409" i="4" s="1"/>
  <c r="V410" i="4"/>
  <c r="X410" i="4"/>
  <c r="Y410" i="4"/>
  <c r="Z410" i="4" s="1"/>
  <c r="AA410" i="4"/>
  <c r="AB410" i="4"/>
  <c r="AC410" i="4" s="1"/>
  <c r="AD410" i="4"/>
  <c r="AE410" i="4" s="1"/>
  <c r="V411" i="4"/>
  <c r="X411" i="4"/>
  <c r="Y411" i="4"/>
  <c r="Z411" i="4" s="1"/>
  <c r="AA411" i="4"/>
  <c r="AB411" i="4"/>
  <c r="AC411" i="4" s="1"/>
  <c r="AD411" i="4"/>
  <c r="AE411" i="4" s="1"/>
  <c r="V412" i="4"/>
  <c r="X412" i="4"/>
  <c r="Y412" i="4"/>
  <c r="Z412" i="4" s="1"/>
  <c r="AA412" i="4"/>
  <c r="AB412" i="4"/>
  <c r="AC412" i="4" s="1"/>
  <c r="AD412" i="4"/>
  <c r="V413" i="4"/>
  <c r="X413" i="4"/>
  <c r="Y413" i="4"/>
  <c r="Z413" i="4" s="1"/>
  <c r="AA413" i="4"/>
  <c r="AB413" i="4"/>
  <c r="AC413" i="4" s="1"/>
  <c r="AD413" i="4"/>
  <c r="AE413" i="4" s="1"/>
  <c r="V414" i="4"/>
  <c r="X414" i="4"/>
  <c r="Y414" i="4"/>
  <c r="Z414" i="4" s="1"/>
  <c r="AA414" i="4"/>
  <c r="AB414" i="4"/>
  <c r="AC414" i="4" s="1"/>
  <c r="AD414" i="4"/>
  <c r="AE414" i="4" s="1"/>
  <c r="V415" i="4"/>
  <c r="X415" i="4"/>
  <c r="Y415" i="4"/>
  <c r="Z415" i="4" s="1"/>
  <c r="AA415" i="4"/>
  <c r="AB415" i="4"/>
  <c r="AC415" i="4" s="1"/>
  <c r="AD415" i="4"/>
  <c r="AE415" i="4" s="1"/>
  <c r="V416" i="4"/>
  <c r="X416" i="4"/>
  <c r="Y416" i="4"/>
  <c r="Z416" i="4" s="1"/>
  <c r="AA416" i="4"/>
  <c r="AB416" i="4"/>
  <c r="AC416" i="4" s="1"/>
  <c r="AD416" i="4"/>
  <c r="AE416" i="4" s="1"/>
  <c r="V417" i="4"/>
  <c r="X417" i="4"/>
  <c r="Y417" i="4"/>
  <c r="Z417" i="4" s="1"/>
  <c r="AA417" i="4"/>
  <c r="AB417" i="4"/>
  <c r="AC417" i="4" s="1"/>
  <c r="AD417" i="4"/>
  <c r="AE417" i="4" s="1"/>
  <c r="V418" i="4"/>
  <c r="X418" i="4"/>
  <c r="Y418" i="4"/>
  <c r="Z418" i="4" s="1"/>
  <c r="AA418" i="4"/>
  <c r="AB418" i="4"/>
  <c r="AC418" i="4" s="1"/>
  <c r="AD418" i="4"/>
  <c r="AE418" i="4" s="1"/>
  <c r="V419" i="4"/>
  <c r="X419" i="4"/>
  <c r="Y419" i="4"/>
  <c r="Z419" i="4" s="1"/>
  <c r="AA419" i="4"/>
  <c r="AB419" i="4"/>
  <c r="AC419" i="4" s="1"/>
  <c r="AD419" i="4"/>
  <c r="AE419" i="4" s="1"/>
  <c r="V420" i="4"/>
  <c r="X420" i="4"/>
  <c r="Y420" i="4"/>
  <c r="Z420" i="4" s="1"/>
  <c r="AA420" i="4"/>
  <c r="AB420" i="4"/>
  <c r="AC420" i="4" s="1"/>
  <c r="AD420" i="4"/>
  <c r="V421" i="4"/>
  <c r="X421" i="4"/>
  <c r="Y421" i="4"/>
  <c r="Z421" i="4" s="1"/>
  <c r="AA421" i="4"/>
  <c r="AB421" i="4"/>
  <c r="AC421" i="4" s="1"/>
  <c r="AD421" i="4"/>
  <c r="AE421" i="4" s="1"/>
  <c r="V422" i="4"/>
  <c r="X422" i="4"/>
  <c r="Y422" i="4"/>
  <c r="Z422" i="4" s="1"/>
  <c r="AA422" i="4"/>
  <c r="AB422" i="4"/>
  <c r="AC422" i="4" s="1"/>
  <c r="AD422" i="4"/>
  <c r="AE422" i="4" s="1"/>
  <c r="V423" i="4"/>
  <c r="X423" i="4"/>
  <c r="Y423" i="4"/>
  <c r="Z423" i="4" s="1"/>
  <c r="AA423" i="4"/>
  <c r="AB423" i="4"/>
  <c r="AC423" i="4" s="1"/>
  <c r="AD423" i="4"/>
  <c r="AE423" i="4" s="1"/>
  <c r="V424" i="4"/>
  <c r="X424" i="4"/>
  <c r="Y424" i="4"/>
  <c r="Z424" i="4" s="1"/>
  <c r="AA424" i="4"/>
  <c r="AB424" i="4"/>
  <c r="AC424" i="4" s="1"/>
  <c r="AD424" i="4"/>
  <c r="AE424" i="4" s="1"/>
  <c r="V425" i="4"/>
  <c r="X425" i="4"/>
  <c r="Y425" i="4"/>
  <c r="Z425" i="4" s="1"/>
  <c r="AA425" i="4"/>
  <c r="AB425" i="4"/>
  <c r="AC425" i="4" s="1"/>
  <c r="AD425" i="4"/>
  <c r="AE425" i="4" s="1"/>
  <c r="V426" i="4"/>
  <c r="X426" i="4"/>
  <c r="Y426" i="4"/>
  <c r="Z426" i="4" s="1"/>
  <c r="AA426" i="4"/>
  <c r="AB426" i="4"/>
  <c r="AC426" i="4" s="1"/>
  <c r="AD426" i="4"/>
  <c r="AE426" i="4" s="1"/>
  <c r="V427" i="4"/>
  <c r="X427" i="4"/>
  <c r="Y427" i="4"/>
  <c r="Z427" i="4" s="1"/>
  <c r="AA427" i="4"/>
  <c r="AB427" i="4"/>
  <c r="AC427" i="4" s="1"/>
  <c r="AD427" i="4"/>
  <c r="AE427" i="4" s="1"/>
  <c r="V428" i="4"/>
  <c r="X428" i="4"/>
  <c r="Y428" i="4"/>
  <c r="Z428" i="4" s="1"/>
  <c r="AA428" i="4"/>
  <c r="AB428" i="4"/>
  <c r="AC428" i="4" s="1"/>
  <c r="AD428" i="4"/>
  <c r="AE428" i="4" s="1"/>
  <c r="V429" i="4"/>
  <c r="X429" i="4"/>
  <c r="Y429" i="4"/>
  <c r="Z429" i="4" s="1"/>
  <c r="AA429" i="4"/>
  <c r="AB429" i="4"/>
  <c r="AC429" i="4" s="1"/>
  <c r="AD429" i="4"/>
  <c r="AE429" i="4" s="1"/>
  <c r="V430" i="4"/>
  <c r="X430" i="4"/>
  <c r="Y430" i="4"/>
  <c r="Z430" i="4" s="1"/>
  <c r="AA430" i="4"/>
  <c r="AB430" i="4"/>
  <c r="AC430" i="4" s="1"/>
  <c r="AD430" i="4"/>
  <c r="AE430" i="4" s="1"/>
  <c r="V431" i="4"/>
  <c r="X431" i="4"/>
  <c r="Y431" i="4"/>
  <c r="Z431" i="4" s="1"/>
  <c r="AA431" i="4"/>
  <c r="AB431" i="4"/>
  <c r="AC431" i="4" s="1"/>
  <c r="AD431" i="4"/>
  <c r="AE431" i="4" s="1"/>
  <c r="V432" i="4"/>
  <c r="X432" i="4"/>
  <c r="Y432" i="4"/>
  <c r="Z432" i="4" s="1"/>
  <c r="AA432" i="4"/>
  <c r="AB432" i="4"/>
  <c r="AC432" i="4" s="1"/>
  <c r="AD432" i="4"/>
  <c r="AE432" i="4" s="1"/>
  <c r="V433" i="4"/>
  <c r="X433" i="4"/>
  <c r="Y433" i="4"/>
  <c r="Z433" i="4" s="1"/>
  <c r="AA433" i="4"/>
  <c r="AB433" i="4"/>
  <c r="AC433" i="4" s="1"/>
  <c r="AD433" i="4"/>
  <c r="AE433" i="4" s="1"/>
  <c r="V434" i="4"/>
  <c r="X434" i="4"/>
  <c r="Y434" i="4"/>
  <c r="Z434" i="4" s="1"/>
  <c r="AA434" i="4"/>
  <c r="AB434" i="4"/>
  <c r="AC434" i="4" s="1"/>
  <c r="AD434" i="4"/>
  <c r="AE434" i="4" s="1"/>
  <c r="V435" i="4"/>
  <c r="X435" i="4"/>
  <c r="Y435" i="4"/>
  <c r="Z435" i="4" s="1"/>
  <c r="AA435" i="4"/>
  <c r="AB435" i="4"/>
  <c r="AC435" i="4" s="1"/>
  <c r="AD435" i="4"/>
  <c r="AE435" i="4" s="1"/>
  <c r="V436" i="4"/>
  <c r="X436" i="4"/>
  <c r="Y436" i="4"/>
  <c r="Z436" i="4" s="1"/>
  <c r="AA436" i="4"/>
  <c r="AB436" i="4"/>
  <c r="AC436" i="4" s="1"/>
  <c r="AD436" i="4"/>
  <c r="AE436" i="4" s="1"/>
  <c r="V437" i="4"/>
  <c r="X437" i="4"/>
  <c r="Y437" i="4"/>
  <c r="Z437" i="4" s="1"/>
  <c r="AA437" i="4"/>
  <c r="AB437" i="4"/>
  <c r="AC437" i="4" s="1"/>
  <c r="AD437" i="4"/>
  <c r="AE437" i="4" s="1"/>
  <c r="V438" i="4"/>
  <c r="X438" i="4"/>
  <c r="Y438" i="4"/>
  <c r="Z438" i="4" s="1"/>
  <c r="AA438" i="4"/>
  <c r="AB438" i="4"/>
  <c r="AC438" i="4" s="1"/>
  <c r="AD438" i="4"/>
  <c r="AE438" i="4" s="1"/>
  <c r="V439" i="4"/>
  <c r="X439" i="4"/>
  <c r="Y439" i="4"/>
  <c r="Z439" i="4" s="1"/>
  <c r="AA439" i="4"/>
  <c r="AB439" i="4"/>
  <c r="AC439" i="4" s="1"/>
  <c r="AD439" i="4"/>
  <c r="AE439" i="4" s="1"/>
  <c r="V440" i="4"/>
  <c r="X440" i="4"/>
  <c r="Y440" i="4"/>
  <c r="Z440" i="4" s="1"/>
  <c r="AA440" i="4"/>
  <c r="AB440" i="4"/>
  <c r="AC440" i="4" s="1"/>
  <c r="AD440" i="4"/>
  <c r="AE440" i="4" s="1"/>
  <c r="V441" i="4"/>
  <c r="X441" i="4"/>
  <c r="Y441" i="4"/>
  <c r="Z441" i="4" s="1"/>
  <c r="AA441" i="4"/>
  <c r="AB441" i="4"/>
  <c r="AC441" i="4" s="1"/>
  <c r="AD441" i="4"/>
  <c r="AE441" i="4" s="1"/>
  <c r="V442" i="4"/>
  <c r="X442" i="4"/>
  <c r="Y442" i="4"/>
  <c r="Z442" i="4" s="1"/>
  <c r="AA442" i="4"/>
  <c r="AB442" i="4"/>
  <c r="AC442" i="4" s="1"/>
  <c r="AD442" i="4"/>
  <c r="AE442" i="4" s="1"/>
  <c r="V443" i="4"/>
  <c r="X443" i="4"/>
  <c r="Y443" i="4"/>
  <c r="Z443" i="4" s="1"/>
  <c r="AA443" i="4"/>
  <c r="AB443" i="4"/>
  <c r="AC443" i="4" s="1"/>
  <c r="AD443" i="4"/>
  <c r="AE443" i="4" s="1"/>
  <c r="V444" i="4"/>
  <c r="X444" i="4"/>
  <c r="Y444" i="4"/>
  <c r="Z444" i="4" s="1"/>
  <c r="AA444" i="4"/>
  <c r="AB444" i="4"/>
  <c r="AC444" i="4" s="1"/>
  <c r="AD444" i="4"/>
  <c r="AE444" i="4" s="1"/>
  <c r="V445" i="4"/>
  <c r="X445" i="4"/>
  <c r="Y445" i="4"/>
  <c r="Z445" i="4" s="1"/>
  <c r="AA445" i="4"/>
  <c r="AB445" i="4"/>
  <c r="AC445" i="4" s="1"/>
  <c r="AD445" i="4"/>
  <c r="AE445" i="4" s="1"/>
  <c r="V446" i="4"/>
  <c r="X446" i="4"/>
  <c r="Y446" i="4"/>
  <c r="Z446" i="4" s="1"/>
  <c r="AA446" i="4"/>
  <c r="AB446" i="4"/>
  <c r="AC446" i="4" s="1"/>
  <c r="AD446" i="4"/>
  <c r="AE446" i="4" s="1"/>
  <c r="V447" i="4"/>
  <c r="X447" i="4"/>
  <c r="Y447" i="4"/>
  <c r="Z447" i="4" s="1"/>
  <c r="AA447" i="4"/>
  <c r="AB447" i="4"/>
  <c r="AC447" i="4" s="1"/>
  <c r="AD447" i="4"/>
  <c r="AE447" i="4" s="1"/>
  <c r="V448" i="4"/>
  <c r="X448" i="4"/>
  <c r="Y448" i="4"/>
  <c r="Z448" i="4" s="1"/>
  <c r="AA448" i="4"/>
  <c r="AB448" i="4"/>
  <c r="AC448" i="4" s="1"/>
  <c r="AD448" i="4"/>
  <c r="AE448" i="4" s="1"/>
  <c r="V449" i="4"/>
  <c r="X449" i="4"/>
  <c r="Y449" i="4"/>
  <c r="Z449" i="4" s="1"/>
  <c r="AA449" i="4"/>
  <c r="AB449" i="4"/>
  <c r="AC449" i="4" s="1"/>
  <c r="AD449" i="4"/>
  <c r="AE449" i="4" s="1"/>
  <c r="V450" i="4"/>
  <c r="X450" i="4"/>
  <c r="Y450" i="4"/>
  <c r="Z450" i="4" s="1"/>
  <c r="AA450" i="4"/>
  <c r="AB450" i="4"/>
  <c r="AC450" i="4" s="1"/>
  <c r="AD450" i="4"/>
  <c r="AE450" i="4" s="1"/>
  <c r="V451" i="4"/>
  <c r="X451" i="4"/>
  <c r="Y451" i="4"/>
  <c r="Z451" i="4" s="1"/>
  <c r="AA451" i="4"/>
  <c r="AB451" i="4"/>
  <c r="AC451" i="4" s="1"/>
  <c r="AD451" i="4"/>
  <c r="AE451" i="4" s="1"/>
  <c r="V452" i="4"/>
  <c r="X452" i="4"/>
  <c r="Y452" i="4"/>
  <c r="Z452" i="4" s="1"/>
  <c r="AA452" i="4"/>
  <c r="AB452" i="4"/>
  <c r="AC452" i="4" s="1"/>
  <c r="AD452" i="4"/>
  <c r="AE452" i="4" s="1"/>
  <c r="V453" i="4"/>
  <c r="X453" i="4"/>
  <c r="Y453" i="4"/>
  <c r="Z453" i="4" s="1"/>
  <c r="AA453" i="4"/>
  <c r="AB453" i="4"/>
  <c r="AC453" i="4" s="1"/>
  <c r="AD453" i="4"/>
  <c r="AE453" i="4" s="1"/>
  <c r="V454" i="4"/>
  <c r="X454" i="4"/>
  <c r="Y454" i="4"/>
  <c r="Z454" i="4" s="1"/>
  <c r="AA454" i="4"/>
  <c r="AB454" i="4"/>
  <c r="AC454" i="4" s="1"/>
  <c r="AD454" i="4"/>
  <c r="AE454" i="4" s="1"/>
  <c r="V455" i="4"/>
  <c r="X455" i="4"/>
  <c r="Y455" i="4"/>
  <c r="Z455" i="4" s="1"/>
  <c r="AA455" i="4"/>
  <c r="AB455" i="4"/>
  <c r="AC455" i="4" s="1"/>
  <c r="AD455" i="4"/>
  <c r="AE455" i="4" s="1"/>
  <c r="V456" i="4"/>
  <c r="X456" i="4"/>
  <c r="Y456" i="4"/>
  <c r="Z456" i="4" s="1"/>
  <c r="AA456" i="4"/>
  <c r="AB456" i="4"/>
  <c r="AC456" i="4" s="1"/>
  <c r="AD456" i="4"/>
  <c r="AE456" i="4" s="1"/>
  <c r="V457" i="4"/>
  <c r="X457" i="4"/>
  <c r="Y457" i="4"/>
  <c r="Z457" i="4" s="1"/>
  <c r="AA457" i="4"/>
  <c r="AB457" i="4"/>
  <c r="AC457" i="4" s="1"/>
  <c r="AD457" i="4"/>
  <c r="AE457" i="4" s="1"/>
  <c r="V458" i="4"/>
  <c r="X458" i="4"/>
  <c r="Y458" i="4"/>
  <c r="Z458" i="4" s="1"/>
  <c r="AA458" i="4"/>
  <c r="AB458" i="4"/>
  <c r="AC458" i="4" s="1"/>
  <c r="AD458" i="4"/>
  <c r="AE458" i="4" s="1"/>
  <c r="V459" i="4"/>
  <c r="X459" i="4"/>
  <c r="Y459" i="4"/>
  <c r="Z459" i="4" s="1"/>
  <c r="AA459" i="4"/>
  <c r="AB459" i="4"/>
  <c r="AC459" i="4" s="1"/>
  <c r="AD459" i="4"/>
  <c r="AE459" i="4" s="1"/>
  <c r="V460" i="4"/>
  <c r="X460" i="4"/>
  <c r="Y460" i="4"/>
  <c r="Z460" i="4" s="1"/>
  <c r="AA460" i="4"/>
  <c r="AB460" i="4"/>
  <c r="AC460" i="4" s="1"/>
  <c r="AD460" i="4"/>
  <c r="AE460" i="4" s="1"/>
  <c r="V461" i="4"/>
  <c r="X461" i="4"/>
  <c r="Y461" i="4"/>
  <c r="Z461" i="4" s="1"/>
  <c r="AA461" i="4"/>
  <c r="AB461" i="4"/>
  <c r="AC461" i="4" s="1"/>
  <c r="AD461" i="4"/>
  <c r="AE461" i="4" s="1"/>
  <c r="V462" i="4"/>
  <c r="X462" i="4"/>
  <c r="Y462" i="4"/>
  <c r="Z462" i="4" s="1"/>
  <c r="AA462" i="4"/>
  <c r="AB462" i="4"/>
  <c r="AC462" i="4" s="1"/>
  <c r="AD462" i="4"/>
  <c r="AE462" i="4" s="1"/>
  <c r="V463" i="4"/>
  <c r="X463" i="4"/>
  <c r="Y463" i="4"/>
  <c r="Z463" i="4" s="1"/>
  <c r="AA463" i="4"/>
  <c r="AB463" i="4"/>
  <c r="AC463" i="4" s="1"/>
  <c r="AD463" i="4"/>
  <c r="AE463" i="4" s="1"/>
  <c r="V464" i="4"/>
  <c r="X464" i="4"/>
  <c r="Y464" i="4"/>
  <c r="Z464" i="4" s="1"/>
  <c r="AA464" i="4"/>
  <c r="AB464" i="4"/>
  <c r="AC464" i="4" s="1"/>
  <c r="AD464" i="4"/>
  <c r="AE464" i="4" s="1"/>
  <c r="V465" i="4"/>
  <c r="X465" i="4"/>
  <c r="Y465" i="4"/>
  <c r="Z465" i="4" s="1"/>
  <c r="AA465" i="4"/>
  <c r="AB465" i="4"/>
  <c r="AC465" i="4" s="1"/>
  <c r="AD465" i="4"/>
  <c r="AE465" i="4" s="1"/>
  <c r="V466" i="4"/>
  <c r="X466" i="4"/>
  <c r="Y466" i="4"/>
  <c r="Z466" i="4" s="1"/>
  <c r="AA466" i="4"/>
  <c r="AB466" i="4"/>
  <c r="AC466" i="4" s="1"/>
  <c r="AD466" i="4"/>
  <c r="AE466" i="4" s="1"/>
  <c r="V467" i="4"/>
  <c r="X467" i="4"/>
  <c r="Y467" i="4"/>
  <c r="Z467" i="4" s="1"/>
  <c r="AA467" i="4"/>
  <c r="AB467" i="4"/>
  <c r="AC467" i="4" s="1"/>
  <c r="AD467" i="4"/>
  <c r="AE467" i="4" s="1"/>
  <c r="V468" i="4"/>
  <c r="X468" i="4"/>
  <c r="Y468" i="4"/>
  <c r="Z468" i="4" s="1"/>
  <c r="AA468" i="4"/>
  <c r="AB468" i="4"/>
  <c r="AC468" i="4" s="1"/>
  <c r="AD468" i="4"/>
  <c r="AE468" i="4" s="1"/>
  <c r="V469" i="4"/>
  <c r="X469" i="4"/>
  <c r="Y469" i="4"/>
  <c r="Z469" i="4" s="1"/>
  <c r="AA469" i="4"/>
  <c r="AB469" i="4"/>
  <c r="AC469" i="4" s="1"/>
  <c r="AD469" i="4"/>
  <c r="AE469" i="4" s="1"/>
  <c r="V470" i="4"/>
  <c r="X470" i="4"/>
  <c r="Y470" i="4"/>
  <c r="Z470" i="4" s="1"/>
  <c r="AA470" i="4"/>
  <c r="AB470" i="4"/>
  <c r="AC470" i="4" s="1"/>
  <c r="AD470" i="4"/>
  <c r="AE470" i="4" s="1"/>
  <c r="V471" i="4"/>
  <c r="X471" i="4"/>
  <c r="Y471" i="4"/>
  <c r="Z471" i="4" s="1"/>
  <c r="AA471" i="4"/>
  <c r="AB471" i="4"/>
  <c r="AC471" i="4" s="1"/>
  <c r="AD471" i="4"/>
  <c r="AE471" i="4" s="1"/>
  <c r="V472" i="4"/>
  <c r="X472" i="4"/>
  <c r="Y472" i="4"/>
  <c r="Z472" i="4" s="1"/>
  <c r="AA472" i="4"/>
  <c r="AB472" i="4"/>
  <c r="AC472" i="4" s="1"/>
  <c r="AD472" i="4"/>
  <c r="AE472" i="4" s="1"/>
  <c r="V473" i="4"/>
  <c r="X473" i="4"/>
  <c r="Y473" i="4"/>
  <c r="Z473" i="4" s="1"/>
  <c r="AA473" i="4"/>
  <c r="AB473" i="4"/>
  <c r="AC473" i="4" s="1"/>
  <c r="AD473" i="4"/>
  <c r="AE473" i="4" s="1"/>
  <c r="V474" i="4"/>
  <c r="X474" i="4"/>
  <c r="Y474" i="4"/>
  <c r="Z474" i="4" s="1"/>
  <c r="AA474" i="4"/>
  <c r="AB474" i="4"/>
  <c r="AC474" i="4" s="1"/>
  <c r="AD474" i="4"/>
  <c r="AE474" i="4" s="1"/>
  <c r="V475" i="4"/>
  <c r="X475" i="4"/>
  <c r="Y475" i="4"/>
  <c r="Z475" i="4" s="1"/>
  <c r="AA475" i="4"/>
  <c r="AB475" i="4"/>
  <c r="AC475" i="4" s="1"/>
  <c r="AD475" i="4"/>
  <c r="AE475" i="4" s="1"/>
  <c r="V476" i="4"/>
  <c r="X476" i="4"/>
  <c r="Y476" i="4"/>
  <c r="Z476" i="4" s="1"/>
  <c r="AA476" i="4"/>
  <c r="AB476" i="4"/>
  <c r="AC476" i="4" s="1"/>
  <c r="AD476" i="4"/>
  <c r="AE476" i="4" s="1"/>
  <c r="V477" i="4"/>
  <c r="X477" i="4"/>
  <c r="Y477" i="4"/>
  <c r="Z477" i="4" s="1"/>
  <c r="AA477" i="4"/>
  <c r="AB477" i="4"/>
  <c r="AC477" i="4" s="1"/>
  <c r="AD477" i="4"/>
  <c r="AE477" i="4" s="1"/>
  <c r="V478" i="4"/>
  <c r="X478" i="4"/>
  <c r="Y478" i="4"/>
  <c r="Z478" i="4" s="1"/>
  <c r="AA478" i="4"/>
  <c r="AB478" i="4"/>
  <c r="AC478" i="4" s="1"/>
  <c r="AD478" i="4"/>
  <c r="AE478" i="4" s="1"/>
  <c r="V479" i="4"/>
  <c r="X479" i="4"/>
  <c r="Y479" i="4"/>
  <c r="Z479" i="4" s="1"/>
  <c r="AA479" i="4"/>
  <c r="AB479" i="4"/>
  <c r="AC479" i="4" s="1"/>
  <c r="AD479" i="4"/>
  <c r="AE479" i="4" s="1"/>
  <c r="V480" i="4"/>
  <c r="X480" i="4"/>
  <c r="Y480" i="4"/>
  <c r="Z480" i="4" s="1"/>
  <c r="AA480" i="4"/>
  <c r="AB480" i="4"/>
  <c r="AC480" i="4" s="1"/>
  <c r="AD480" i="4"/>
  <c r="AE480" i="4" s="1"/>
  <c r="V481" i="4"/>
  <c r="X481" i="4"/>
  <c r="Y481" i="4"/>
  <c r="Z481" i="4" s="1"/>
  <c r="AA481" i="4"/>
  <c r="AB481" i="4"/>
  <c r="AC481" i="4" s="1"/>
  <c r="AD481" i="4"/>
  <c r="AE481" i="4" s="1"/>
  <c r="V482" i="4"/>
  <c r="X482" i="4"/>
  <c r="Y482" i="4"/>
  <c r="Z482" i="4" s="1"/>
  <c r="AA482" i="4"/>
  <c r="AB482" i="4"/>
  <c r="AC482" i="4" s="1"/>
  <c r="AD482" i="4"/>
  <c r="AE482" i="4" s="1"/>
  <c r="V483" i="4"/>
  <c r="X483" i="4"/>
  <c r="Y483" i="4"/>
  <c r="Z483" i="4" s="1"/>
  <c r="AA483" i="4"/>
  <c r="AB483" i="4"/>
  <c r="AC483" i="4" s="1"/>
  <c r="AD483" i="4"/>
  <c r="AE483" i="4" s="1"/>
  <c r="V484" i="4"/>
  <c r="X484" i="4"/>
  <c r="Y484" i="4"/>
  <c r="Z484" i="4" s="1"/>
  <c r="AA484" i="4"/>
  <c r="AB484" i="4"/>
  <c r="AC484" i="4" s="1"/>
  <c r="AD484" i="4"/>
  <c r="AE484" i="4" s="1"/>
  <c r="V485" i="4"/>
  <c r="X485" i="4"/>
  <c r="Y485" i="4"/>
  <c r="Z485" i="4" s="1"/>
  <c r="AA485" i="4"/>
  <c r="AB485" i="4"/>
  <c r="AC485" i="4" s="1"/>
  <c r="AD485" i="4"/>
  <c r="AE485" i="4" s="1"/>
  <c r="V486" i="4"/>
  <c r="X486" i="4"/>
  <c r="Y486" i="4"/>
  <c r="Z486" i="4" s="1"/>
  <c r="AA486" i="4"/>
  <c r="AB486" i="4"/>
  <c r="AC486" i="4" s="1"/>
  <c r="AD486" i="4"/>
  <c r="AE486" i="4" s="1"/>
  <c r="V487" i="4"/>
  <c r="X487" i="4"/>
  <c r="Y487" i="4"/>
  <c r="Z487" i="4" s="1"/>
  <c r="AA487" i="4"/>
  <c r="AB487" i="4"/>
  <c r="AC487" i="4" s="1"/>
  <c r="AD487" i="4"/>
  <c r="AE487" i="4" s="1"/>
  <c r="V488" i="4"/>
  <c r="X488" i="4"/>
  <c r="Y488" i="4"/>
  <c r="Z488" i="4" s="1"/>
  <c r="AA488" i="4"/>
  <c r="AB488" i="4"/>
  <c r="AC488" i="4" s="1"/>
  <c r="AD488" i="4"/>
  <c r="AE488" i="4" s="1"/>
  <c r="V489" i="4"/>
  <c r="X489" i="4"/>
  <c r="Y489" i="4"/>
  <c r="Z489" i="4" s="1"/>
  <c r="AA489" i="4"/>
  <c r="AB489" i="4"/>
  <c r="AC489" i="4" s="1"/>
  <c r="AD489" i="4"/>
  <c r="V490" i="4"/>
  <c r="X490" i="4"/>
  <c r="Y490" i="4"/>
  <c r="Z490" i="4" s="1"/>
  <c r="AA490" i="4"/>
  <c r="AB490" i="4"/>
  <c r="AC490" i="4" s="1"/>
  <c r="AD490" i="4"/>
  <c r="AE490" i="4" s="1"/>
  <c r="V491" i="4"/>
  <c r="X491" i="4"/>
  <c r="Y491" i="4"/>
  <c r="Z491" i="4" s="1"/>
  <c r="AA491" i="4"/>
  <c r="AB491" i="4"/>
  <c r="AC491" i="4" s="1"/>
  <c r="AD491" i="4"/>
  <c r="AE491" i="4" s="1"/>
  <c r="V492" i="4"/>
  <c r="X492" i="4"/>
  <c r="Y492" i="4"/>
  <c r="Z492" i="4" s="1"/>
  <c r="AA492" i="4"/>
  <c r="AB492" i="4"/>
  <c r="AC492" i="4" s="1"/>
  <c r="AD492" i="4"/>
  <c r="AE492" i="4" s="1"/>
  <c r="V493" i="4"/>
  <c r="X493" i="4"/>
  <c r="Y493" i="4"/>
  <c r="Z493" i="4" s="1"/>
  <c r="AA493" i="4"/>
  <c r="AB493" i="4"/>
  <c r="AC493" i="4" s="1"/>
  <c r="AD493" i="4"/>
  <c r="V494" i="4"/>
  <c r="X494" i="4"/>
  <c r="Y494" i="4"/>
  <c r="Z494" i="4" s="1"/>
  <c r="AA494" i="4"/>
  <c r="AB494" i="4"/>
  <c r="AC494" i="4" s="1"/>
  <c r="AD494" i="4"/>
  <c r="AE494" i="4" s="1"/>
  <c r="V495" i="4"/>
  <c r="X495" i="4"/>
  <c r="Y495" i="4"/>
  <c r="Z495" i="4" s="1"/>
  <c r="AA495" i="4"/>
  <c r="AB495" i="4"/>
  <c r="AC495" i="4" s="1"/>
  <c r="AD495" i="4"/>
  <c r="AE495" i="4" s="1"/>
  <c r="V496" i="4"/>
  <c r="X496" i="4"/>
  <c r="Y496" i="4"/>
  <c r="Z496" i="4" s="1"/>
  <c r="AA496" i="4"/>
  <c r="AB496" i="4"/>
  <c r="AC496" i="4" s="1"/>
  <c r="AD496" i="4"/>
  <c r="AE496" i="4" s="1"/>
  <c r="V497" i="4"/>
  <c r="X497" i="4"/>
  <c r="Y497" i="4"/>
  <c r="Z497" i="4" s="1"/>
  <c r="AA497" i="4"/>
  <c r="AB497" i="4"/>
  <c r="AC497" i="4" s="1"/>
  <c r="AD497" i="4"/>
  <c r="V498" i="4"/>
  <c r="X498" i="4"/>
  <c r="Y498" i="4"/>
  <c r="Z498" i="4" s="1"/>
  <c r="AA498" i="4"/>
  <c r="AB498" i="4"/>
  <c r="AC498" i="4" s="1"/>
  <c r="AD498" i="4"/>
  <c r="AE498" i="4" s="1"/>
  <c r="V499" i="4"/>
  <c r="X499" i="4"/>
  <c r="Y499" i="4"/>
  <c r="Z499" i="4" s="1"/>
  <c r="AA499" i="4"/>
  <c r="AB499" i="4"/>
  <c r="AC499" i="4" s="1"/>
  <c r="AD499" i="4"/>
  <c r="AE499" i="4"/>
  <c r="V500" i="4"/>
  <c r="X500" i="4"/>
  <c r="Y500" i="4"/>
  <c r="Z500" i="4" s="1"/>
  <c r="AA500" i="4"/>
  <c r="AB500" i="4"/>
  <c r="AC500" i="4" s="1"/>
  <c r="AD500" i="4"/>
  <c r="AE500" i="4" s="1"/>
  <c r="V501" i="4"/>
  <c r="X501" i="4"/>
  <c r="Y501" i="4"/>
  <c r="Z501" i="4" s="1"/>
  <c r="AA501" i="4"/>
  <c r="AB501" i="4"/>
  <c r="AC501" i="4" s="1"/>
  <c r="AD501" i="4"/>
  <c r="V502" i="4"/>
  <c r="X502" i="4"/>
  <c r="Y502" i="4"/>
  <c r="Z502" i="4" s="1"/>
  <c r="AA502" i="4"/>
  <c r="AB502" i="4"/>
  <c r="AC502" i="4" s="1"/>
  <c r="AD502" i="4"/>
  <c r="AE502" i="4" s="1"/>
  <c r="V503" i="4"/>
  <c r="X503" i="4"/>
  <c r="Y503" i="4"/>
  <c r="Z503" i="4" s="1"/>
  <c r="AA503" i="4"/>
  <c r="AB503" i="4"/>
  <c r="AC503" i="4" s="1"/>
  <c r="AD503" i="4"/>
  <c r="AE503" i="4" s="1"/>
  <c r="V504" i="4"/>
  <c r="X504" i="4"/>
  <c r="Y504" i="4"/>
  <c r="Z504" i="4" s="1"/>
  <c r="AA504" i="4"/>
  <c r="AB504" i="4"/>
  <c r="AC504" i="4" s="1"/>
  <c r="AD504" i="4"/>
  <c r="AE504" i="4" s="1"/>
  <c r="V505" i="4"/>
  <c r="X505" i="4"/>
  <c r="Y505" i="4"/>
  <c r="Z505" i="4" s="1"/>
  <c r="AA505" i="4"/>
  <c r="AB505" i="4"/>
  <c r="AC505" i="4" s="1"/>
  <c r="AD505" i="4"/>
  <c r="AE505" i="4" s="1"/>
  <c r="V506" i="4"/>
  <c r="X506" i="4"/>
  <c r="Y506" i="4"/>
  <c r="Z506" i="4" s="1"/>
  <c r="AA506" i="4"/>
  <c r="AB506" i="4"/>
  <c r="AC506" i="4" s="1"/>
  <c r="AD506" i="4"/>
  <c r="AE506" i="4" s="1"/>
  <c r="V507" i="4"/>
  <c r="X507" i="4"/>
  <c r="Y507" i="4"/>
  <c r="Z507" i="4" s="1"/>
  <c r="AA507" i="4"/>
  <c r="AB507" i="4"/>
  <c r="AC507" i="4" s="1"/>
  <c r="AD507" i="4"/>
  <c r="AE507" i="4" s="1"/>
  <c r="V508" i="4"/>
  <c r="X508" i="4"/>
  <c r="Y508" i="4"/>
  <c r="Z508" i="4" s="1"/>
  <c r="AA508" i="4"/>
  <c r="AB508" i="4"/>
  <c r="AC508" i="4" s="1"/>
  <c r="AD508" i="4"/>
  <c r="AE508" i="4" s="1"/>
  <c r="V509" i="4"/>
  <c r="X509" i="4"/>
  <c r="Y509" i="4"/>
  <c r="Z509" i="4" s="1"/>
  <c r="AA509" i="4"/>
  <c r="AB509" i="4"/>
  <c r="AC509" i="4" s="1"/>
  <c r="AD509" i="4"/>
  <c r="AE509" i="4" s="1"/>
  <c r="V510" i="4"/>
  <c r="X510" i="4"/>
  <c r="Y510" i="4"/>
  <c r="Z510" i="4" s="1"/>
  <c r="AA510" i="4"/>
  <c r="AB510" i="4"/>
  <c r="AC510" i="4" s="1"/>
  <c r="AD510" i="4"/>
  <c r="AE510" i="4" s="1"/>
  <c r="V511" i="4"/>
  <c r="X511" i="4"/>
  <c r="Y511" i="4"/>
  <c r="Z511" i="4" s="1"/>
  <c r="AA511" i="4"/>
  <c r="AB511" i="4"/>
  <c r="AC511" i="4" s="1"/>
  <c r="AD511" i="4"/>
  <c r="AE511" i="4" s="1"/>
  <c r="V512" i="4"/>
  <c r="X512" i="4"/>
  <c r="Y512" i="4"/>
  <c r="Z512" i="4" s="1"/>
  <c r="AA512" i="4"/>
  <c r="AB512" i="4"/>
  <c r="AC512" i="4" s="1"/>
  <c r="AD512" i="4"/>
  <c r="AE512" i="4" s="1"/>
  <c r="V513" i="4"/>
  <c r="X513" i="4"/>
  <c r="Y513" i="4"/>
  <c r="Z513" i="4" s="1"/>
  <c r="AA513" i="4"/>
  <c r="AB513" i="4"/>
  <c r="AC513" i="4" s="1"/>
  <c r="AD513" i="4"/>
  <c r="V514" i="4"/>
  <c r="X514" i="4"/>
  <c r="Y514" i="4"/>
  <c r="Z514" i="4" s="1"/>
  <c r="AA514" i="4"/>
  <c r="AB514" i="4"/>
  <c r="AC514" i="4" s="1"/>
  <c r="AD514" i="4"/>
  <c r="AE514" i="4" s="1"/>
  <c r="V515" i="4"/>
  <c r="X515" i="4"/>
  <c r="Y515" i="4"/>
  <c r="Z515" i="4" s="1"/>
  <c r="AA515" i="4"/>
  <c r="AB515" i="4"/>
  <c r="AC515" i="4" s="1"/>
  <c r="AD515" i="4"/>
  <c r="AE515" i="4" s="1"/>
  <c r="V516" i="4"/>
  <c r="X516" i="4"/>
  <c r="Y516" i="4"/>
  <c r="Z516" i="4" s="1"/>
  <c r="AA516" i="4"/>
  <c r="AB516" i="4"/>
  <c r="AC516" i="4" s="1"/>
  <c r="AD516" i="4"/>
  <c r="AE516" i="4" s="1"/>
  <c r="V517" i="4"/>
  <c r="X517" i="4"/>
  <c r="Y517" i="4"/>
  <c r="Z517" i="4" s="1"/>
  <c r="AA517" i="4"/>
  <c r="AB517" i="4"/>
  <c r="AC517" i="4" s="1"/>
  <c r="AD517" i="4"/>
  <c r="AE517" i="4" s="1"/>
  <c r="V518" i="4"/>
  <c r="X518" i="4"/>
  <c r="Y518" i="4"/>
  <c r="Z518" i="4" s="1"/>
  <c r="AA518" i="4"/>
  <c r="AB518" i="4"/>
  <c r="AC518" i="4" s="1"/>
  <c r="AD518" i="4"/>
  <c r="AE518" i="4" s="1"/>
  <c r="V519" i="4"/>
  <c r="X519" i="4"/>
  <c r="Y519" i="4"/>
  <c r="Z519" i="4" s="1"/>
  <c r="AA519" i="4"/>
  <c r="AB519" i="4"/>
  <c r="AC519" i="4" s="1"/>
  <c r="AD519" i="4"/>
  <c r="AE519" i="4" s="1"/>
  <c r="V520" i="4"/>
  <c r="X520" i="4"/>
  <c r="Y520" i="4"/>
  <c r="Z520" i="4" s="1"/>
  <c r="AA520" i="4"/>
  <c r="AB520" i="4"/>
  <c r="AC520" i="4" s="1"/>
  <c r="AD520" i="4"/>
  <c r="AE520" i="4" s="1"/>
  <c r="V521" i="4"/>
  <c r="X521" i="4"/>
  <c r="Y521" i="4"/>
  <c r="Z521" i="4" s="1"/>
  <c r="AA521" i="4"/>
  <c r="AB521" i="4"/>
  <c r="AC521" i="4" s="1"/>
  <c r="AD521" i="4"/>
  <c r="AE521" i="4" s="1"/>
  <c r="V522" i="4"/>
  <c r="X522" i="4"/>
  <c r="Y522" i="4"/>
  <c r="Z522" i="4" s="1"/>
  <c r="AA522" i="4"/>
  <c r="AB522" i="4"/>
  <c r="AC522" i="4" s="1"/>
  <c r="AD522" i="4"/>
  <c r="AE522" i="4" s="1"/>
  <c r="V523" i="4"/>
  <c r="X523" i="4"/>
  <c r="Y523" i="4"/>
  <c r="Z523" i="4" s="1"/>
  <c r="AA523" i="4"/>
  <c r="AB523" i="4"/>
  <c r="AC523" i="4" s="1"/>
  <c r="AD523" i="4"/>
  <c r="AE523" i="4" s="1"/>
  <c r="V524" i="4"/>
  <c r="X524" i="4"/>
  <c r="Y524" i="4"/>
  <c r="Z524" i="4" s="1"/>
  <c r="AA524" i="4"/>
  <c r="AB524" i="4"/>
  <c r="AC524" i="4" s="1"/>
  <c r="AD524" i="4"/>
  <c r="AE524" i="4" s="1"/>
  <c r="V525" i="4"/>
  <c r="X525" i="4"/>
  <c r="Y525" i="4"/>
  <c r="Z525" i="4" s="1"/>
  <c r="AA525" i="4"/>
  <c r="AB525" i="4"/>
  <c r="AC525" i="4" s="1"/>
  <c r="AD525" i="4"/>
  <c r="AE525" i="4" s="1"/>
  <c r="V526" i="4"/>
  <c r="X526" i="4"/>
  <c r="Y526" i="4"/>
  <c r="Z526" i="4" s="1"/>
  <c r="AA526" i="4"/>
  <c r="AB526" i="4"/>
  <c r="AC526" i="4" s="1"/>
  <c r="AD526" i="4"/>
  <c r="AE526" i="4" s="1"/>
  <c r="V527" i="4"/>
  <c r="X527" i="4"/>
  <c r="Y527" i="4"/>
  <c r="Z527" i="4" s="1"/>
  <c r="AA527" i="4"/>
  <c r="AB527" i="4"/>
  <c r="AC527" i="4" s="1"/>
  <c r="AD527" i="4"/>
  <c r="AE527" i="4" s="1"/>
  <c r="V528" i="4"/>
  <c r="X528" i="4"/>
  <c r="Y528" i="4"/>
  <c r="Z528" i="4" s="1"/>
  <c r="AA528" i="4"/>
  <c r="AB528" i="4"/>
  <c r="AC528" i="4" s="1"/>
  <c r="AD528" i="4"/>
  <c r="AE528" i="4" s="1"/>
  <c r="V529" i="4"/>
  <c r="X529" i="4"/>
  <c r="Y529" i="4"/>
  <c r="Z529" i="4" s="1"/>
  <c r="AA529" i="4"/>
  <c r="AB529" i="4"/>
  <c r="AC529" i="4" s="1"/>
  <c r="AD529" i="4"/>
  <c r="AE529" i="4" s="1"/>
  <c r="V530" i="4"/>
  <c r="X530" i="4"/>
  <c r="Y530" i="4"/>
  <c r="Z530" i="4" s="1"/>
  <c r="AA530" i="4"/>
  <c r="AB530" i="4"/>
  <c r="AC530" i="4" s="1"/>
  <c r="AD530" i="4"/>
  <c r="AE530" i="4" s="1"/>
  <c r="V531" i="4"/>
  <c r="X531" i="4"/>
  <c r="Y531" i="4"/>
  <c r="Z531" i="4" s="1"/>
  <c r="AA531" i="4"/>
  <c r="AB531" i="4"/>
  <c r="AC531" i="4" s="1"/>
  <c r="AD531" i="4"/>
  <c r="AE531" i="4" s="1"/>
  <c r="V532" i="4"/>
  <c r="X532" i="4"/>
  <c r="Y532" i="4"/>
  <c r="Z532" i="4" s="1"/>
  <c r="AA532" i="4"/>
  <c r="AB532" i="4"/>
  <c r="AC532" i="4" s="1"/>
  <c r="AD532" i="4"/>
  <c r="AE532" i="4" s="1"/>
  <c r="V533" i="4"/>
  <c r="X533" i="4"/>
  <c r="Y533" i="4"/>
  <c r="Z533" i="4" s="1"/>
  <c r="AA533" i="4"/>
  <c r="AB533" i="4"/>
  <c r="AC533" i="4" s="1"/>
  <c r="AD533" i="4"/>
  <c r="AE533" i="4" s="1"/>
  <c r="V534" i="4"/>
  <c r="X534" i="4"/>
  <c r="Y534" i="4"/>
  <c r="Z534" i="4" s="1"/>
  <c r="AA534" i="4"/>
  <c r="AB534" i="4"/>
  <c r="AC534" i="4" s="1"/>
  <c r="AD534" i="4"/>
  <c r="AE534" i="4" s="1"/>
  <c r="V535" i="4"/>
  <c r="X535" i="4"/>
  <c r="Y535" i="4"/>
  <c r="Z535" i="4" s="1"/>
  <c r="AA535" i="4"/>
  <c r="AB535" i="4"/>
  <c r="AC535" i="4" s="1"/>
  <c r="AD535" i="4"/>
  <c r="AE535" i="4" s="1"/>
  <c r="V536" i="4"/>
  <c r="X536" i="4"/>
  <c r="Y536" i="4"/>
  <c r="Z536" i="4" s="1"/>
  <c r="AA536" i="4"/>
  <c r="AB536" i="4"/>
  <c r="AC536" i="4" s="1"/>
  <c r="AD536" i="4"/>
  <c r="AE536" i="4" s="1"/>
  <c r="V537" i="4"/>
  <c r="X537" i="4"/>
  <c r="Y537" i="4"/>
  <c r="Z537" i="4" s="1"/>
  <c r="AA537" i="4"/>
  <c r="AB537" i="4"/>
  <c r="AC537" i="4" s="1"/>
  <c r="AD537" i="4"/>
  <c r="AE537" i="4" s="1"/>
  <c r="V538" i="4"/>
  <c r="X538" i="4"/>
  <c r="Y538" i="4"/>
  <c r="Z538" i="4" s="1"/>
  <c r="AA538" i="4"/>
  <c r="AB538" i="4"/>
  <c r="AC538" i="4" s="1"/>
  <c r="AD538" i="4"/>
  <c r="AE538" i="4" s="1"/>
  <c r="V539" i="4"/>
  <c r="X539" i="4"/>
  <c r="Y539" i="4"/>
  <c r="Z539" i="4" s="1"/>
  <c r="AA539" i="4"/>
  <c r="AB539" i="4"/>
  <c r="AC539" i="4" s="1"/>
  <c r="AD539" i="4"/>
  <c r="AE539" i="4" s="1"/>
  <c r="V540" i="4"/>
  <c r="X540" i="4"/>
  <c r="Y540" i="4"/>
  <c r="Z540" i="4" s="1"/>
  <c r="AA540" i="4"/>
  <c r="AB540" i="4"/>
  <c r="AC540" i="4" s="1"/>
  <c r="AD540" i="4"/>
  <c r="AE540" i="4"/>
  <c r="V541" i="4"/>
  <c r="X541" i="4"/>
  <c r="Y541" i="4"/>
  <c r="Z541" i="4" s="1"/>
  <c r="AA541" i="4"/>
  <c r="AB541" i="4"/>
  <c r="AC541" i="4" s="1"/>
  <c r="AD541" i="4"/>
  <c r="AE541" i="4"/>
  <c r="V542" i="4"/>
  <c r="X542" i="4"/>
  <c r="Y542" i="4"/>
  <c r="Z542" i="4" s="1"/>
  <c r="AA542" i="4"/>
  <c r="AB542" i="4"/>
  <c r="AC542" i="4" s="1"/>
  <c r="AD542" i="4"/>
  <c r="AE542" i="4" s="1"/>
  <c r="V543" i="4"/>
  <c r="X543" i="4"/>
  <c r="Y543" i="4"/>
  <c r="Z543" i="4" s="1"/>
  <c r="AA543" i="4"/>
  <c r="AB543" i="4"/>
  <c r="AC543" i="4" s="1"/>
  <c r="AD543" i="4"/>
  <c r="AE543" i="4" s="1"/>
  <c r="V544" i="4"/>
  <c r="X544" i="4"/>
  <c r="Y544" i="4"/>
  <c r="Z544" i="4" s="1"/>
  <c r="AA544" i="4"/>
  <c r="AB544" i="4"/>
  <c r="AC544" i="4" s="1"/>
  <c r="AD544" i="4"/>
  <c r="AE544" i="4" s="1"/>
  <c r="V545" i="4"/>
  <c r="X545" i="4"/>
  <c r="Y545" i="4"/>
  <c r="Z545" i="4" s="1"/>
  <c r="AA545" i="4"/>
  <c r="AB545" i="4"/>
  <c r="AC545" i="4" s="1"/>
  <c r="AD545" i="4"/>
  <c r="AE545" i="4" s="1"/>
  <c r="V546" i="4"/>
  <c r="X546" i="4"/>
  <c r="Y546" i="4"/>
  <c r="Z546" i="4" s="1"/>
  <c r="AA546" i="4"/>
  <c r="AB546" i="4"/>
  <c r="AC546" i="4" s="1"/>
  <c r="AD546" i="4"/>
  <c r="AE546" i="4" s="1"/>
  <c r="V547" i="4"/>
  <c r="X547" i="4"/>
  <c r="Y547" i="4"/>
  <c r="Z547" i="4" s="1"/>
  <c r="AA547" i="4"/>
  <c r="AB547" i="4"/>
  <c r="AC547" i="4" s="1"/>
  <c r="AD547" i="4"/>
  <c r="AE547" i="4" s="1"/>
  <c r="V548" i="4"/>
  <c r="X548" i="4"/>
  <c r="Y548" i="4"/>
  <c r="Z548" i="4" s="1"/>
  <c r="AA548" i="4"/>
  <c r="AB548" i="4"/>
  <c r="AC548" i="4" s="1"/>
  <c r="AD548" i="4"/>
  <c r="AE548" i="4" s="1"/>
  <c r="V549" i="4"/>
  <c r="X549" i="4"/>
  <c r="Y549" i="4"/>
  <c r="Z549" i="4" s="1"/>
  <c r="AA549" i="4"/>
  <c r="AB549" i="4"/>
  <c r="AC549" i="4" s="1"/>
  <c r="AD549" i="4"/>
  <c r="AE549" i="4" s="1"/>
  <c r="V550" i="4"/>
  <c r="X550" i="4"/>
  <c r="Y550" i="4"/>
  <c r="Z550" i="4" s="1"/>
  <c r="AA550" i="4"/>
  <c r="AB550" i="4"/>
  <c r="AC550" i="4" s="1"/>
  <c r="AD550" i="4"/>
  <c r="AE550" i="4" s="1"/>
  <c r="V551" i="4"/>
  <c r="X551" i="4"/>
  <c r="Y551" i="4"/>
  <c r="Z551" i="4" s="1"/>
  <c r="AA551" i="4"/>
  <c r="AB551" i="4"/>
  <c r="AC551" i="4" s="1"/>
  <c r="AD551" i="4"/>
  <c r="AE551" i="4" s="1"/>
  <c r="V552" i="4"/>
  <c r="X552" i="4"/>
  <c r="Y552" i="4"/>
  <c r="Z552" i="4" s="1"/>
  <c r="AA552" i="4"/>
  <c r="AB552" i="4"/>
  <c r="AC552" i="4" s="1"/>
  <c r="AD552" i="4"/>
  <c r="AE552" i="4" s="1"/>
  <c r="V553" i="4"/>
  <c r="X553" i="4"/>
  <c r="Y553" i="4"/>
  <c r="Z553" i="4" s="1"/>
  <c r="AA553" i="4"/>
  <c r="AB553" i="4"/>
  <c r="AC553" i="4" s="1"/>
  <c r="AD553" i="4"/>
  <c r="AE553" i="4" s="1"/>
  <c r="V554" i="4"/>
  <c r="X554" i="4"/>
  <c r="Y554" i="4"/>
  <c r="Z554" i="4" s="1"/>
  <c r="AA554" i="4"/>
  <c r="AB554" i="4"/>
  <c r="AC554" i="4" s="1"/>
  <c r="AD554" i="4"/>
  <c r="AE554" i="4" s="1"/>
  <c r="V555" i="4"/>
  <c r="X555" i="4"/>
  <c r="Y555" i="4"/>
  <c r="Z555" i="4" s="1"/>
  <c r="AA555" i="4"/>
  <c r="AB555" i="4"/>
  <c r="AC555" i="4" s="1"/>
  <c r="AD555" i="4"/>
  <c r="AE555" i="4" s="1"/>
  <c r="V556" i="4"/>
  <c r="X556" i="4"/>
  <c r="Y556" i="4"/>
  <c r="Z556" i="4" s="1"/>
  <c r="AA556" i="4"/>
  <c r="AB556" i="4"/>
  <c r="AC556" i="4" s="1"/>
  <c r="AD556" i="4"/>
  <c r="AE556" i="4" s="1"/>
  <c r="V557" i="4"/>
  <c r="X557" i="4"/>
  <c r="Y557" i="4"/>
  <c r="Z557" i="4" s="1"/>
  <c r="AA557" i="4"/>
  <c r="AB557" i="4"/>
  <c r="AC557" i="4" s="1"/>
  <c r="AD557" i="4"/>
  <c r="AE557" i="4" s="1"/>
  <c r="V558" i="4"/>
  <c r="X558" i="4"/>
  <c r="Y558" i="4"/>
  <c r="Z558" i="4" s="1"/>
  <c r="AA558" i="4"/>
  <c r="AB558" i="4"/>
  <c r="AC558" i="4" s="1"/>
  <c r="AD558" i="4"/>
  <c r="AE558" i="4" s="1"/>
  <c r="V559" i="4"/>
  <c r="X559" i="4"/>
  <c r="Y559" i="4"/>
  <c r="Z559" i="4" s="1"/>
  <c r="AA559" i="4"/>
  <c r="AB559" i="4"/>
  <c r="AC559" i="4" s="1"/>
  <c r="AD559" i="4"/>
  <c r="AE559" i="4" s="1"/>
  <c r="V560" i="4"/>
  <c r="X560" i="4"/>
  <c r="Y560" i="4"/>
  <c r="Z560" i="4" s="1"/>
  <c r="AA560" i="4"/>
  <c r="AB560" i="4"/>
  <c r="AC560" i="4" s="1"/>
  <c r="AD560" i="4"/>
  <c r="AE560" i="4" s="1"/>
  <c r="V561" i="4"/>
  <c r="X561" i="4"/>
  <c r="Y561" i="4"/>
  <c r="Z561" i="4" s="1"/>
  <c r="AA561" i="4"/>
  <c r="AB561" i="4"/>
  <c r="AC561" i="4" s="1"/>
  <c r="AD561" i="4"/>
  <c r="AE561" i="4" s="1"/>
  <c r="V562" i="4"/>
  <c r="X562" i="4"/>
  <c r="Y562" i="4"/>
  <c r="Z562" i="4" s="1"/>
  <c r="AA562" i="4"/>
  <c r="AB562" i="4"/>
  <c r="AC562" i="4" s="1"/>
  <c r="AD562" i="4"/>
  <c r="AE562" i="4" s="1"/>
  <c r="V563" i="4"/>
  <c r="X563" i="4"/>
  <c r="Y563" i="4"/>
  <c r="Z563" i="4" s="1"/>
  <c r="AA563" i="4"/>
  <c r="AB563" i="4"/>
  <c r="AC563" i="4" s="1"/>
  <c r="AD563" i="4"/>
  <c r="AE563" i="4" s="1"/>
  <c r="V564" i="4"/>
  <c r="X564" i="4"/>
  <c r="Y564" i="4"/>
  <c r="Z564" i="4" s="1"/>
  <c r="AA564" i="4"/>
  <c r="AB564" i="4"/>
  <c r="AC564" i="4" s="1"/>
  <c r="AD564" i="4"/>
  <c r="AE564" i="4" s="1"/>
  <c r="V565" i="4"/>
  <c r="X565" i="4"/>
  <c r="Y565" i="4"/>
  <c r="Z565" i="4" s="1"/>
  <c r="AA565" i="4"/>
  <c r="AB565" i="4"/>
  <c r="AC565" i="4" s="1"/>
  <c r="AD565" i="4"/>
  <c r="AE565" i="4" s="1"/>
  <c r="V566" i="4"/>
  <c r="X566" i="4"/>
  <c r="Y566" i="4"/>
  <c r="Z566" i="4" s="1"/>
  <c r="AA566" i="4"/>
  <c r="AB566" i="4"/>
  <c r="AC566" i="4" s="1"/>
  <c r="AD566" i="4"/>
  <c r="AE566" i="4" s="1"/>
  <c r="V567" i="4"/>
  <c r="X567" i="4"/>
  <c r="Y567" i="4"/>
  <c r="Z567" i="4" s="1"/>
  <c r="AA567" i="4"/>
  <c r="AB567" i="4"/>
  <c r="AC567" i="4" s="1"/>
  <c r="AD567" i="4"/>
  <c r="AE567" i="4" s="1"/>
  <c r="V568" i="4"/>
  <c r="X568" i="4"/>
  <c r="Y568" i="4"/>
  <c r="Z568" i="4" s="1"/>
  <c r="AA568" i="4"/>
  <c r="AB568" i="4"/>
  <c r="AC568" i="4" s="1"/>
  <c r="AD568" i="4"/>
  <c r="AE568" i="4" s="1"/>
  <c r="V569" i="4"/>
  <c r="X569" i="4"/>
  <c r="Y569" i="4"/>
  <c r="Z569" i="4" s="1"/>
  <c r="AA569" i="4"/>
  <c r="AB569" i="4"/>
  <c r="AC569" i="4" s="1"/>
  <c r="AD569" i="4"/>
  <c r="AE569" i="4" s="1"/>
  <c r="V570" i="4"/>
  <c r="X570" i="4"/>
  <c r="Y570" i="4"/>
  <c r="Z570" i="4" s="1"/>
  <c r="AA570" i="4"/>
  <c r="AB570" i="4"/>
  <c r="AC570" i="4" s="1"/>
  <c r="AD570" i="4"/>
  <c r="AE570" i="4" s="1"/>
  <c r="V571" i="4"/>
  <c r="X571" i="4"/>
  <c r="Y571" i="4"/>
  <c r="Z571" i="4" s="1"/>
  <c r="AA571" i="4"/>
  <c r="AB571" i="4"/>
  <c r="AC571" i="4" s="1"/>
  <c r="AD571" i="4"/>
  <c r="AE571" i="4" s="1"/>
  <c r="V572" i="4"/>
  <c r="X572" i="4"/>
  <c r="Y572" i="4"/>
  <c r="Z572" i="4" s="1"/>
  <c r="AA572" i="4"/>
  <c r="AB572" i="4"/>
  <c r="AC572" i="4" s="1"/>
  <c r="AD572" i="4"/>
  <c r="AE572" i="4" s="1"/>
  <c r="V573" i="4"/>
  <c r="X573" i="4"/>
  <c r="Y573" i="4"/>
  <c r="Z573" i="4" s="1"/>
  <c r="AA573" i="4"/>
  <c r="AB573" i="4"/>
  <c r="AC573" i="4" s="1"/>
  <c r="AD573" i="4"/>
  <c r="AE573" i="4" s="1"/>
  <c r="V574" i="4"/>
  <c r="X574" i="4"/>
  <c r="Y574" i="4"/>
  <c r="Z574" i="4" s="1"/>
  <c r="AA574" i="4"/>
  <c r="AB574" i="4"/>
  <c r="AC574" i="4" s="1"/>
  <c r="AD574" i="4"/>
  <c r="AE574" i="4" s="1"/>
  <c r="V575" i="4"/>
  <c r="X575" i="4"/>
  <c r="Y575" i="4"/>
  <c r="Z575" i="4" s="1"/>
  <c r="AA575" i="4"/>
  <c r="AB575" i="4"/>
  <c r="AC575" i="4" s="1"/>
  <c r="AD575" i="4"/>
  <c r="AE575" i="4" s="1"/>
  <c r="V576" i="4"/>
  <c r="X576" i="4"/>
  <c r="Y576" i="4"/>
  <c r="Z576" i="4" s="1"/>
  <c r="AA576" i="4"/>
  <c r="AB576" i="4"/>
  <c r="AC576" i="4" s="1"/>
  <c r="AD576" i="4"/>
  <c r="AE576" i="4" s="1"/>
  <c r="V577" i="4"/>
  <c r="X577" i="4"/>
  <c r="Y577" i="4"/>
  <c r="Z577" i="4" s="1"/>
  <c r="AA577" i="4"/>
  <c r="AB577" i="4"/>
  <c r="AC577" i="4" s="1"/>
  <c r="AD577" i="4"/>
  <c r="AE577" i="4" s="1"/>
  <c r="V578" i="4"/>
  <c r="X578" i="4"/>
  <c r="Y578" i="4"/>
  <c r="Z578" i="4" s="1"/>
  <c r="AA578" i="4"/>
  <c r="AB578" i="4"/>
  <c r="AC578" i="4" s="1"/>
  <c r="AD578" i="4"/>
  <c r="AE578" i="4" s="1"/>
  <c r="V579" i="4"/>
  <c r="X579" i="4"/>
  <c r="Y579" i="4"/>
  <c r="Z579" i="4" s="1"/>
  <c r="AA579" i="4"/>
  <c r="AB579" i="4"/>
  <c r="AC579" i="4" s="1"/>
  <c r="AD579" i="4"/>
  <c r="AE579" i="4" s="1"/>
  <c r="V580" i="4"/>
  <c r="X580" i="4"/>
  <c r="Y580" i="4"/>
  <c r="Z580" i="4" s="1"/>
  <c r="AA580" i="4"/>
  <c r="AB580" i="4"/>
  <c r="AC580" i="4" s="1"/>
  <c r="AD580" i="4"/>
  <c r="AE580" i="4" s="1"/>
  <c r="V581" i="4"/>
  <c r="X581" i="4"/>
  <c r="Y581" i="4"/>
  <c r="Z581" i="4" s="1"/>
  <c r="AA581" i="4"/>
  <c r="AB581" i="4"/>
  <c r="AC581" i="4" s="1"/>
  <c r="AD581" i="4"/>
  <c r="AE581" i="4" s="1"/>
  <c r="V582" i="4"/>
  <c r="X582" i="4"/>
  <c r="Y582" i="4"/>
  <c r="Z582" i="4" s="1"/>
  <c r="AA582" i="4"/>
  <c r="AB582" i="4"/>
  <c r="AC582" i="4" s="1"/>
  <c r="AD582" i="4"/>
  <c r="AE582" i="4" s="1"/>
  <c r="V583" i="4"/>
  <c r="X583" i="4"/>
  <c r="Y583" i="4"/>
  <c r="Z583" i="4" s="1"/>
  <c r="AA583" i="4"/>
  <c r="AB583" i="4"/>
  <c r="AC583" i="4" s="1"/>
  <c r="AD583" i="4"/>
  <c r="AE583" i="4" s="1"/>
  <c r="V584" i="4"/>
  <c r="X584" i="4"/>
  <c r="Y584" i="4"/>
  <c r="Z584" i="4" s="1"/>
  <c r="AA584" i="4"/>
  <c r="AB584" i="4"/>
  <c r="AC584" i="4" s="1"/>
  <c r="AD584" i="4"/>
  <c r="AE584" i="4" s="1"/>
  <c r="V585" i="4"/>
  <c r="X585" i="4"/>
  <c r="Y585" i="4"/>
  <c r="Z585" i="4" s="1"/>
  <c r="AA585" i="4"/>
  <c r="AB585" i="4"/>
  <c r="AC585" i="4" s="1"/>
  <c r="AD585" i="4"/>
  <c r="AE585" i="4" s="1"/>
  <c r="V586" i="4"/>
  <c r="X586" i="4"/>
  <c r="Y586" i="4"/>
  <c r="Z586" i="4" s="1"/>
  <c r="AA586" i="4"/>
  <c r="AB586" i="4"/>
  <c r="AC586" i="4" s="1"/>
  <c r="AD586" i="4"/>
  <c r="AE586" i="4" s="1"/>
  <c r="V587" i="4"/>
  <c r="X587" i="4"/>
  <c r="Y587" i="4"/>
  <c r="Z587" i="4" s="1"/>
  <c r="AA587" i="4"/>
  <c r="AB587" i="4"/>
  <c r="AC587" i="4" s="1"/>
  <c r="AD587" i="4"/>
  <c r="AE587" i="4" s="1"/>
  <c r="V588" i="4"/>
  <c r="X588" i="4"/>
  <c r="Y588" i="4"/>
  <c r="Z588" i="4" s="1"/>
  <c r="AA588" i="4"/>
  <c r="AB588" i="4"/>
  <c r="AC588" i="4" s="1"/>
  <c r="AD588" i="4"/>
  <c r="AE588" i="4" s="1"/>
  <c r="V589" i="4"/>
  <c r="X589" i="4"/>
  <c r="Y589" i="4"/>
  <c r="Z589" i="4" s="1"/>
  <c r="AA589" i="4"/>
  <c r="AB589" i="4"/>
  <c r="AC589" i="4" s="1"/>
  <c r="AD589" i="4"/>
  <c r="AE589" i="4" s="1"/>
  <c r="V590" i="4"/>
  <c r="X590" i="4"/>
  <c r="Y590" i="4"/>
  <c r="Z590" i="4" s="1"/>
  <c r="AA590" i="4"/>
  <c r="AB590" i="4"/>
  <c r="AC590" i="4" s="1"/>
  <c r="AD590" i="4"/>
  <c r="AE590" i="4" s="1"/>
  <c r="V591" i="4"/>
  <c r="X591" i="4"/>
  <c r="Y591" i="4"/>
  <c r="Z591" i="4" s="1"/>
  <c r="AA591" i="4"/>
  <c r="AB591" i="4"/>
  <c r="AC591" i="4" s="1"/>
  <c r="AD591" i="4"/>
  <c r="AE591" i="4" s="1"/>
  <c r="V592" i="4"/>
  <c r="X592" i="4"/>
  <c r="Y592" i="4"/>
  <c r="Z592" i="4" s="1"/>
  <c r="AA592" i="4"/>
  <c r="AB592" i="4"/>
  <c r="AC592" i="4" s="1"/>
  <c r="AD592" i="4"/>
  <c r="AE592" i="4" s="1"/>
  <c r="V593" i="4"/>
  <c r="X593" i="4"/>
  <c r="Y593" i="4"/>
  <c r="Z593" i="4" s="1"/>
  <c r="AA593" i="4"/>
  <c r="AB593" i="4"/>
  <c r="AC593" i="4" s="1"/>
  <c r="AD593" i="4"/>
  <c r="AE593" i="4" s="1"/>
  <c r="V594" i="4"/>
  <c r="X594" i="4"/>
  <c r="Y594" i="4"/>
  <c r="Z594" i="4" s="1"/>
  <c r="AA594" i="4"/>
  <c r="AB594" i="4"/>
  <c r="AC594" i="4" s="1"/>
  <c r="AD594" i="4"/>
  <c r="AE594" i="4" s="1"/>
  <c r="V595" i="4"/>
  <c r="X595" i="4"/>
  <c r="Y595" i="4"/>
  <c r="Z595" i="4" s="1"/>
  <c r="AA595" i="4"/>
  <c r="AB595" i="4"/>
  <c r="AC595" i="4" s="1"/>
  <c r="AD595" i="4"/>
  <c r="AE595" i="4" s="1"/>
  <c r="V596" i="4"/>
  <c r="X596" i="4"/>
  <c r="Y596" i="4"/>
  <c r="Z596" i="4" s="1"/>
  <c r="AA596" i="4"/>
  <c r="AB596" i="4"/>
  <c r="AC596" i="4" s="1"/>
  <c r="AD596" i="4"/>
  <c r="AE596" i="4" s="1"/>
  <c r="V597" i="4"/>
  <c r="X597" i="4"/>
  <c r="Y597" i="4"/>
  <c r="Z597" i="4" s="1"/>
  <c r="AA597" i="4"/>
  <c r="AB597" i="4"/>
  <c r="AC597" i="4" s="1"/>
  <c r="AD597" i="4"/>
  <c r="AE597" i="4" s="1"/>
  <c r="V598" i="4"/>
  <c r="X598" i="4"/>
  <c r="Y598" i="4"/>
  <c r="Z598" i="4" s="1"/>
  <c r="AA598" i="4"/>
  <c r="AB598" i="4"/>
  <c r="AC598" i="4" s="1"/>
  <c r="AD598" i="4"/>
  <c r="AE598" i="4" s="1"/>
  <c r="V599" i="4"/>
  <c r="X599" i="4"/>
  <c r="Y599" i="4"/>
  <c r="Z599" i="4" s="1"/>
  <c r="AA599" i="4"/>
  <c r="AB599" i="4"/>
  <c r="AC599" i="4" s="1"/>
  <c r="AD599" i="4"/>
  <c r="AE599" i="4" s="1"/>
  <c r="V600" i="4"/>
  <c r="X600" i="4"/>
  <c r="Y600" i="4"/>
  <c r="Z600" i="4" s="1"/>
  <c r="AA600" i="4"/>
  <c r="AB600" i="4"/>
  <c r="AC600" i="4" s="1"/>
  <c r="AD600" i="4"/>
  <c r="AE600" i="4" s="1"/>
  <c r="V601" i="4"/>
  <c r="X601" i="4"/>
  <c r="Y601" i="4"/>
  <c r="Z601" i="4" s="1"/>
  <c r="AA601" i="4"/>
  <c r="AB601" i="4"/>
  <c r="AC601" i="4" s="1"/>
  <c r="AD601" i="4"/>
  <c r="AE601" i="4" s="1"/>
  <c r="V602" i="4"/>
  <c r="X602" i="4"/>
  <c r="Y602" i="4"/>
  <c r="Z602" i="4" s="1"/>
  <c r="AA602" i="4"/>
  <c r="AB602" i="4"/>
  <c r="AC602" i="4" s="1"/>
  <c r="AD602" i="4"/>
  <c r="AE602" i="4" s="1"/>
  <c r="V603" i="4"/>
  <c r="X603" i="4"/>
  <c r="Y603" i="4"/>
  <c r="Z603" i="4" s="1"/>
  <c r="AA603" i="4"/>
  <c r="AB603" i="4"/>
  <c r="AC603" i="4" s="1"/>
  <c r="AD603" i="4"/>
  <c r="AE603" i="4" s="1"/>
  <c r="V604" i="4"/>
  <c r="X604" i="4"/>
  <c r="Y604" i="4"/>
  <c r="Z604" i="4" s="1"/>
  <c r="AA604" i="4"/>
  <c r="AB604" i="4"/>
  <c r="AC604" i="4" s="1"/>
  <c r="AD604" i="4"/>
  <c r="AE604" i="4" s="1"/>
  <c r="V605" i="4"/>
  <c r="X605" i="4"/>
  <c r="Y605" i="4"/>
  <c r="Z605" i="4" s="1"/>
  <c r="AA605" i="4"/>
  <c r="AB605" i="4"/>
  <c r="AC605" i="4" s="1"/>
  <c r="AD605" i="4"/>
  <c r="AE605" i="4" s="1"/>
  <c r="V606" i="4"/>
  <c r="X606" i="4"/>
  <c r="Y606" i="4"/>
  <c r="Z606" i="4" s="1"/>
  <c r="AA606" i="4"/>
  <c r="AB606" i="4"/>
  <c r="AC606" i="4" s="1"/>
  <c r="AD606" i="4"/>
  <c r="AE606" i="4" s="1"/>
  <c r="V607" i="4"/>
  <c r="X607" i="4"/>
  <c r="Y607" i="4"/>
  <c r="Z607" i="4" s="1"/>
  <c r="AA607" i="4"/>
  <c r="AB607" i="4"/>
  <c r="AC607" i="4" s="1"/>
  <c r="AD607" i="4"/>
  <c r="AE607" i="4"/>
  <c r="V608" i="4"/>
  <c r="X608" i="4"/>
  <c r="Y608" i="4"/>
  <c r="Z608" i="4" s="1"/>
  <c r="AA608" i="4"/>
  <c r="AB608" i="4"/>
  <c r="AC608" i="4" s="1"/>
  <c r="AD608" i="4"/>
  <c r="AE608" i="4"/>
  <c r="V609" i="4"/>
  <c r="X609" i="4"/>
  <c r="Y609" i="4"/>
  <c r="Z609" i="4" s="1"/>
  <c r="AA609" i="4"/>
  <c r="AB609" i="4"/>
  <c r="AC609" i="4" s="1"/>
  <c r="AD609" i="4"/>
  <c r="AE609" i="4" s="1"/>
  <c r="V610" i="4"/>
  <c r="X610" i="4"/>
  <c r="Y610" i="4"/>
  <c r="Z610" i="4" s="1"/>
  <c r="AA610" i="4"/>
  <c r="AB610" i="4"/>
  <c r="AC610" i="4" s="1"/>
  <c r="AD610" i="4"/>
  <c r="AE610" i="4"/>
  <c r="V611" i="4"/>
  <c r="X611" i="4"/>
  <c r="Y611" i="4"/>
  <c r="Z611" i="4" s="1"/>
  <c r="AA611" i="4"/>
  <c r="AB611" i="4"/>
  <c r="AC611" i="4" s="1"/>
  <c r="AD611" i="4"/>
  <c r="AE611" i="4"/>
  <c r="V612" i="4"/>
  <c r="X612" i="4"/>
  <c r="Y612" i="4"/>
  <c r="Z612" i="4" s="1"/>
  <c r="AA612" i="4"/>
  <c r="AB612" i="4"/>
  <c r="AC612" i="4" s="1"/>
  <c r="AD612" i="4"/>
  <c r="AE612" i="4"/>
  <c r="V613" i="4"/>
  <c r="X613" i="4"/>
  <c r="Y613" i="4"/>
  <c r="Z613" i="4" s="1"/>
  <c r="AA613" i="4"/>
  <c r="AB613" i="4"/>
  <c r="AC613" i="4" s="1"/>
  <c r="AD613" i="4"/>
  <c r="AE613" i="4" s="1"/>
  <c r="V614" i="4"/>
  <c r="X614" i="4"/>
  <c r="Y614" i="4"/>
  <c r="Z614" i="4" s="1"/>
  <c r="AA614" i="4"/>
  <c r="AB614" i="4"/>
  <c r="AC614" i="4" s="1"/>
  <c r="AD614" i="4"/>
  <c r="AE614" i="4" s="1"/>
  <c r="V615" i="4"/>
  <c r="X615" i="4"/>
  <c r="Y615" i="4"/>
  <c r="Z615" i="4" s="1"/>
  <c r="AA615" i="4"/>
  <c r="AB615" i="4"/>
  <c r="AC615" i="4" s="1"/>
  <c r="AD615" i="4"/>
  <c r="AE615" i="4" s="1"/>
  <c r="V616" i="4"/>
  <c r="X616" i="4"/>
  <c r="Y616" i="4"/>
  <c r="Z616" i="4" s="1"/>
  <c r="AA616" i="4"/>
  <c r="AB616" i="4"/>
  <c r="AC616" i="4" s="1"/>
  <c r="AD616" i="4"/>
  <c r="AE616" i="4" s="1"/>
  <c r="V617" i="4"/>
  <c r="X617" i="4"/>
  <c r="Y617" i="4"/>
  <c r="Z617" i="4" s="1"/>
  <c r="AA617" i="4"/>
  <c r="AB617" i="4"/>
  <c r="AC617" i="4" s="1"/>
  <c r="AD617" i="4"/>
  <c r="AE617" i="4" s="1"/>
  <c r="V618" i="4"/>
  <c r="X618" i="4"/>
  <c r="Y618" i="4"/>
  <c r="Z618" i="4" s="1"/>
  <c r="AA618" i="4"/>
  <c r="AB618" i="4"/>
  <c r="AC618" i="4" s="1"/>
  <c r="AD618" i="4"/>
  <c r="AE618" i="4" s="1"/>
  <c r="V619" i="4"/>
  <c r="X619" i="4"/>
  <c r="Y619" i="4"/>
  <c r="Z619" i="4" s="1"/>
  <c r="AA619" i="4"/>
  <c r="AB619" i="4"/>
  <c r="AC619" i="4" s="1"/>
  <c r="AD619" i="4"/>
  <c r="AE619" i="4" s="1"/>
  <c r="V620" i="4"/>
  <c r="X620" i="4"/>
  <c r="Y620" i="4"/>
  <c r="Z620" i="4" s="1"/>
  <c r="AA620" i="4"/>
  <c r="AB620" i="4"/>
  <c r="AC620" i="4" s="1"/>
  <c r="AD620" i="4"/>
  <c r="AE620" i="4" s="1"/>
  <c r="V621" i="4"/>
  <c r="X621" i="4"/>
  <c r="Y621" i="4"/>
  <c r="Z621" i="4" s="1"/>
  <c r="AA621" i="4"/>
  <c r="AB621" i="4"/>
  <c r="AC621" i="4" s="1"/>
  <c r="AD621" i="4"/>
  <c r="AE621" i="4" s="1"/>
  <c r="V622" i="4"/>
  <c r="X622" i="4"/>
  <c r="Y622" i="4"/>
  <c r="Z622" i="4" s="1"/>
  <c r="AA622" i="4"/>
  <c r="AB622" i="4"/>
  <c r="AC622" i="4" s="1"/>
  <c r="AD622" i="4"/>
  <c r="AE622" i="4" s="1"/>
  <c r="V623" i="4"/>
  <c r="X623" i="4"/>
  <c r="Y623" i="4"/>
  <c r="Z623" i="4" s="1"/>
  <c r="AA623" i="4"/>
  <c r="AB623" i="4"/>
  <c r="AC623" i="4" s="1"/>
  <c r="AD623" i="4"/>
  <c r="AE623" i="4" s="1"/>
  <c r="V624" i="4"/>
  <c r="X624" i="4"/>
  <c r="Y624" i="4"/>
  <c r="Z624" i="4" s="1"/>
  <c r="AA624" i="4"/>
  <c r="AB624" i="4"/>
  <c r="AC624" i="4" s="1"/>
  <c r="AD624" i="4"/>
  <c r="AE624" i="4" s="1"/>
  <c r="V625" i="4"/>
  <c r="X625" i="4"/>
  <c r="Y625" i="4"/>
  <c r="Z625" i="4" s="1"/>
  <c r="AA625" i="4"/>
  <c r="AB625" i="4"/>
  <c r="AC625" i="4" s="1"/>
  <c r="AD625" i="4"/>
  <c r="AE625" i="4" s="1"/>
  <c r="V626" i="4"/>
  <c r="X626" i="4"/>
  <c r="Y626" i="4"/>
  <c r="Z626" i="4" s="1"/>
  <c r="AA626" i="4"/>
  <c r="AB626" i="4"/>
  <c r="AC626" i="4" s="1"/>
  <c r="AD626" i="4"/>
  <c r="AE626" i="4" s="1"/>
  <c r="V627" i="4"/>
  <c r="X627" i="4"/>
  <c r="Y627" i="4"/>
  <c r="Z627" i="4" s="1"/>
  <c r="AA627" i="4"/>
  <c r="AB627" i="4"/>
  <c r="AC627" i="4" s="1"/>
  <c r="AD627" i="4"/>
  <c r="AE627" i="4" s="1"/>
  <c r="V628" i="4"/>
  <c r="X628" i="4"/>
  <c r="Y628" i="4"/>
  <c r="Z628" i="4" s="1"/>
  <c r="AA628" i="4"/>
  <c r="AB628" i="4"/>
  <c r="AC628" i="4" s="1"/>
  <c r="AD628" i="4"/>
  <c r="AE628" i="4" s="1"/>
  <c r="V629" i="4"/>
  <c r="X629" i="4"/>
  <c r="Y629" i="4"/>
  <c r="Z629" i="4" s="1"/>
  <c r="AA629" i="4"/>
  <c r="AB629" i="4"/>
  <c r="AC629" i="4" s="1"/>
  <c r="AD629" i="4"/>
  <c r="AE629" i="4" s="1"/>
  <c r="V630" i="4"/>
  <c r="X630" i="4"/>
  <c r="Y630" i="4"/>
  <c r="Z630" i="4" s="1"/>
  <c r="AA630" i="4"/>
  <c r="AB630" i="4"/>
  <c r="AC630" i="4" s="1"/>
  <c r="AD630" i="4"/>
  <c r="AE630" i="4" s="1"/>
  <c r="V631" i="4"/>
  <c r="X631" i="4"/>
  <c r="Y631" i="4"/>
  <c r="Z631" i="4" s="1"/>
  <c r="AA631" i="4"/>
  <c r="AB631" i="4"/>
  <c r="AC631" i="4" s="1"/>
  <c r="AD631" i="4"/>
  <c r="AE631" i="4" s="1"/>
  <c r="V632" i="4"/>
  <c r="X632" i="4"/>
  <c r="Y632" i="4"/>
  <c r="Z632" i="4" s="1"/>
  <c r="AA632" i="4"/>
  <c r="AB632" i="4"/>
  <c r="AC632" i="4" s="1"/>
  <c r="AD632" i="4"/>
  <c r="AE632" i="4" s="1"/>
  <c r="V633" i="4"/>
  <c r="X633" i="4"/>
  <c r="Y633" i="4"/>
  <c r="Z633" i="4" s="1"/>
  <c r="AA633" i="4"/>
  <c r="AB633" i="4"/>
  <c r="AC633" i="4" s="1"/>
  <c r="AD633" i="4"/>
  <c r="AE633" i="4" s="1"/>
  <c r="V634" i="4"/>
  <c r="X634" i="4"/>
  <c r="Y634" i="4"/>
  <c r="Z634" i="4" s="1"/>
  <c r="AA634" i="4"/>
  <c r="AB634" i="4"/>
  <c r="AC634" i="4" s="1"/>
  <c r="AD634" i="4"/>
  <c r="AE634" i="4" s="1"/>
  <c r="V635" i="4"/>
  <c r="X635" i="4"/>
  <c r="Y635" i="4"/>
  <c r="Z635" i="4" s="1"/>
  <c r="AA635" i="4"/>
  <c r="AB635" i="4"/>
  <c r="AC635" i="4" s="1"/>
  <c r="AD635" i="4"/>
  <c r="AE635" i="4" s="1"/>
  <c r="V636" i="4"/>
  <c r="X636" i="4"/>
  <c r="Y636" i="4"/>
  <c r="Z636" i="4" s="1"/>
  <c r="AA636" i="4"/>
  <c r="AB636" i="4"/>
  <c r="AC636" i="4" s="1"/>
  <c r="AD636" i="4"/>
  <c r="AE636" i="4" s="1"/>
  <c r="V637" i="4"/>
  <c r="X637" i="4"/>
  <c r="Y637" i="4"/>
  <c r="Z637" i="4" s="1"/>
  <c r="AA637" i="4"/>
  <c r="AB637" i="4"/>
  <c r="AC637" i="4" s="1"/>
  <c r="AD637" i="4"/>
  <c r="AE637" i="4" s="1"/>
  <c r="V638" i="4"/>
  <c r="X638" i="4"/>
  <c r="Y638" i="4"/>
  <c r="Z638" i="4" s="1"/>
  <c r="AA638" i="4"/>
  <c r="AB638" i="4"/>
  <c r="AC638" i="4" s="1"/>
  <c r="AD638" i="4"/>
  <c r="AE638" i="4" s="1"/>
  <c r="V639" i="4"/>
  <c r="X639" i="4"/>
  <c r="Y639" i="4"/>
  <c r="Z639" i="4" s="1"/>
  <c r="AA639" i="4"/>
  <c r="AB639" i="4"/>
  <c r="AC639" i="4" s="1"/>
  <c r="AD639" i="4"/>
  <c r="AE639" i="4" s="1"/>
  <c r="V640" i="4"/>
  <c r="X640" i="4"/>
  <c r="Y640" i="4"/>
  <c r="Z640" i="4" s="1"/>
  <c r="AA640" i="4"/>
  <c r="AB640" i="4"/>
  <c r="AC640" i="4" s="1"/>
  <c r="AD640" i="4"/>
  <c r="AE640" i="4" s="1"/>
  <c r="V641" i="4"/>
  <c r="X641" i="4"/>
  <c r="Y641" i="4"/>
  <c r="Z641" i="4" s="1"/>
  <c r="AA641" i="4"/>
  <c r="AB641" i="4"/>
  <c r="AC641" i="4" s="1"/>
  <c r="AD641" i="4"/>
  <c r="AE641" i="4" s="1"/>
  <c r="V642" i="4"/>
  <c r="X642" i="4"/>
  <c r="Y642" i="4"/>
  <c r="Z642" i="4" s="1"/>
  <c r="AA642" i="4"/>
  <c r="AB642" i="4"/>
  <c r="AC642" i="4" s="1"/>
  <c r="AD642" i="4"/>
  <c r="AE642" i="4" s="1"/>
  <c r="V643" i="4"/>
  <c r="X643" i="4"/>
  <c r="Y643" i="4"/>
  <c r="Z643" i="4" s="1"/>
  <c r="AA643" i="4"/>
  <c r="AB643" i="4"/>
  <c r="AC643" i="4" s="1"/>
  <c r="AD643" i="4"/>
  <c r="AE643" i="4" s="1"/>
  <c r="V644" i="4"/>
  <c r="X644" i="4"/>
  <c r="Y644" i="4"/>
  <c r="Z644" i="4" s="1"/>
  <c r="AA644" i="4"/>
  <c r="AB644" i="4"/>
  <c r="AC644" i="4" s="1"/>
  <c r="AD644" i="4"/>
  <c r="AE644" i="4" s="1"/>
  <c r="V645" i="4"/>
  <c r="X645" i="4"/>
  <c r="Y645" i="4"/>
  <c r="Z645" i="4" s="1"/>
  <c r="AA645" i="4"/>
  <c r="AB645" i="4"/>
  <c r="AC645" i="4" s="1"/>
  <c r="AD645" i="4"/>
  <c r="V646" i="4"/>
  <c r="X646" i="4"/>
  <c r="Y646" i="4"/>
  <c r="Z646" i="4" s="1"/>
  <c r="AA646" i="4"/>
  <c r="AB646" i="4"/>
  <c r="AC646" i="4" s="1"/>
  <c r="AD646" i="4"/>
  <c r="AE646" i="4" s="1"/>
  <c r="V647" i="4"/>
  <c r="X647" i="4"/>
  <c r="Y647" i="4"/>
  <c r="Z647" i="4" s="1"/>
  <c r="AA647" i="4"/>
  <c r="AB647" i="4"/>
  <c r="AC647" i="4" s="1"/>
  <c r="AD647" i="4"/>
  <c r="AE647" i="4" s="1"/>
  <c r="V648" i="4"/>
  <c r="X648" i="4"/>
  <c r="Y648" i="4"/>
  <c r="Z648" i="4" s="1"/>
  <c r="AA648" i="4"/>
  <c r="AB648" i="4"/>
  <c r="AC648" i="4" s="1"/>
  <c r="AD648" i="4"/>
  <c r="AE648" i="4" s="1"/>
  <c r="V649" i="4"/>
  <c r="X649" i="4"/>
  <c r="Y649" i="4"/>
  <c r="Z649" i="4" s="1"/>
  <c r="AA649" i="4"/>
  <c r="AB649" i="4"/>
  <c r="AC649" i="4" s="1"/>
  <c r="AD649" i="4"/>
  <c r="AE649" i="4" s="1"/>
  <c r="V650" i="4"/>
  <c r="X650" i="4"/>
  <c r="Y650" i="4"/>
  <c r="Z650" i="4" s="1"/>
  <c r="AA650" i="4"/>
  <c r="AB650" i="4"/>
  <c r="AC650" i="4" s="1"/>
  <c r="AD650" i="4"/>
  <c r="AE650" i="4" s="1"/>
  <c r="V651" i="4"/>
  <c r="X651" i="4"/>
  <c r="Y651" i="4"/>
  <c r="Z651" i="4" s="1"/>
  <c r="AA651" i="4"/>
  <c r="AB651" i="4"/>
  <c r="AC651" i="4" s="1"/>
  <c r="AD651" i="4"/>
  <c r="AE651" i="4" s="1"/>
  <c r="V652" i="4"/>
  <c r="X652" i="4"/>
  <c r="Y652" i="4"/>
  <c r="Z652" i="4" s="1"/>
  <c r="AA652" i="4"/>
  <c r="AB652" i="4"/>
  <c r="AC652" i="4" s="1"/>
  <c r="AD652" i="4"/>
  <c r="AE652" i="4" s="1"/>
  <c r="V653" i="4"/>
  <c r="X653" i="4"/>
  <c r="Y653" i="4"/>
  <c r="Z653" i="4" s="1"/>
  <c r="AA653" i="4"/>
  <c r="AB653" i="4"/>
  <c r="AC653" i="4" s="1"/>
  <c r="AD653" i="4"/>
  <c r="AE653" i="4" s="1"/>
  <c r="V654" i="4"/>
  <c r="X654" i="4"/>
  <c r="Y654" i="4"/>
  <c r="Z654" i="4" s="1"/>
  <c r="AA654" i="4"/>
  <c r="AB654" i="4"/>
  <c r="AC654" i="4" s="1"/>
  <c r="AD654" i="4"/>
  <c r="AE654" i="4" s="1"/>
  <c r="V655" i="4"/>
  <c r="X655" i="4"/>
  <c r="Y655" i="4"/>
  <c r="Z655" i="4" s="1"/>
  <c r="AA655" i="4"/>
  <c r="AB655" i="4"/>
  <c r="AC655" i="4" s="1"/>
  <c r="AD655" i="4"/>
  <c r="AE655" i="4" s="1"/>
  <c r="V656" i="4"/>
  <c r="X656" i="4"/>
  <c r="Y656" i="4"/>
  <c r="Z656" i="4" s="1"/>
  <c r="AA656" i="4"/>
  <c r="AB656" i="4"/>
  <c r="AC656" i="4" s="1"/>
  <c r="AD656" i="4"/>
  <c r="AE656" i="4" s="1"/>
  <c r="V657" i="4"/>
  <c r="X657" i="4"/>
  <c r="Y657" i="4"/>
  <c r="Z657" i="4" s="1"/>
  <c r="AA657" i="4"/>
  <c r="AB657" i="4"/>
  <c r="AC657" i="4" s="1"/>
  <c r="AD657" i="4"/>
  <c r="AE657" i="4" s="1"/>
  <c r="V658" i="4"/>
  <c r="X658" i="4"/>
  <c r="Y658" i="4"/>
  <c r="Z658" i="4" s="1"/>
  <c r="AA658" i="4"/>
  <c r="AB658" i="4"/>
  <c r="AC658" i="4" s="1"/>
  <c r="AD658" i="4"/>
  <c r="AE658" i="4" s="1"/>
  <c r="V659" i="4"/>
  <c r="X659" i="4"/>
  <c r="Y659" i="4"/>
  <c r="Z659" i="4" s="1"/>
  <c r="AA659" i="4"/>
  <c r="AB659" i="4"/>
  <c r="AC659" i="4" s="1"/>
  <c r="AD659" i="4"/>
  <c r="V660" i="4"/>
  <c r="X660" i="4"/>
  <c r="Y660" i="4"/>
  <c r="Z660" i="4" s="1"/>
  <c r="AA660" i="4"/>
  <c r="AB660" i="4"/>
  <c r="AC660" i="4" s="1"/>
  <c r="AD660" i="4"/>
  <c r="AE660" i="4" s="1"/>
  <c r="V661" i="4"/>
  <c r="X661" i="4"/>
  <c r="Y661" i="4"/>
  <c r="Z661" i="4" s="1"/>
  <c r="AA661" i="4"/>
  <c r="AB661" i="4"/>
  <c r="AC661" i="4" s="1"/>
  <c r="AD661" i="4"/>
  <c r="AE661" i="4" s="1"/>
  <c r="V662" i="4"/>
  <c r="X662" i="4"/>
  <c r="Y662" i="4"/>
  <c r="Z662" i="4" s="1"/>
  <c r="AA662" i="4"/>
  <c r="AB662" i="4"/>
  <c r="AC662" i="4" s="1"/>
  <c r="AD662" i="4"/>
  <c r="AE662" i="4" s="1"/>
  <c r="V663" i="4"/>
  <c r="X663" i="4"/>
  <c r="Y663" i="4"/>
  <c r="Z663" i="4" s="1"/>
  <c r="AA663" i="4"/>
  <c r="AB663" i="4"/>
  <c r="AC663" i="4" s="1"/>
  <c r="AD663" i="4"/>
  <c r="AE663" i="4" s="1"/>
  <c r="V664" i="4"/>
  <c r="X664" i="4"/>
  <c r="Y664" i="4"/>
  <c r="Z664" i="4" s="1"/>
  <c r="AA664" i="4"/>
  <c r="AB664" i="4"/>
  <c r="AC664" i="4" s="1"/>
  <c r="AD664" i="4"/>
  <c r="AE664" i="4" s="1"/>
  <c r="V665" i="4"/>
  <c r="X665" i="4"/>
  <c r="Y665" i="4"/>
  <c r="Z665" i="4" s="1"/>
  <c r="AA665" i="4"/>
  <c r="AB665" i="4"/>
  <c r="AC665" i="4" s="1"/>
  <c r="AD665" i="4"/>
  <c r="AE665" i="4" s="1"/>
  <c r="V666" i="4"/>
  <c r="X666" i="4"/>
  <c r="Y666" i="4"/>
  <c r="Z666" i="4" s="1"/>
  <c r="AA666" i="4"/>
  <c r="AB666" i="4"/>
  <c r="AC666" i="4" s="1"/>
  <c r="AD666" i="4"/>
  <c r="AE666" i="4" s="1"/>
  <c r="V667" i="4"/>
  <c r="X667" i="4"/>
  <c r="Y667" i="4"/>
  <c r="Z667" i="4" s="1"/>
  <c r="AA667" i="4"/>
  <c r="AB667" i="4"/>
  <c r="AC667" i="4" s="1"/>
  <c r="AD667" i="4"/>
  <c r="V668" i="4"/>
  <c r="X668" i="4"/>
  <c r="Y668" i="4"/>
  <c r="Z668" i="4" s="1"/>
  <c r="AA668" i="4"/>
  <c r="AB668" i="4"/>
  <c r="AC668" i="4" s="1"/>
  <c r="AD668" i="4"/>
  <c r="AE668" i="4" s="1"/>
  <c r="V669" i="4"/>
  <c r="X669" i="4"/>
  <c r="Y669" i="4"/>
  <c r="Z669" i="4" s="1"/>
  <c r="AA669" i="4"/>
  <c r="AB669" i="4"/>
  <c r="AC669" i="4" s="1"/>
  <c r="AD669" i="4"/>
  <c r="AE669" i="4" s="1"/>
  <c r="V670" i="4"/>
  <c r="X670" i="4"/>
  <c r="Y670" i="4"/>
  <c r="Z670" i="4" s="1"/>
  <c r="AA670" i="4"/>
  <c r="AB670" i="4"/>
  <c r="AC670" i="4" s="1"/>
  <c r="AD670" i="4"/>
  <c r="AE670" i="4" s="1"/>
  <c r="V671" i="4"/>
  <c r="X671" i="4"/>
  <c r="Y671" i="4"/>
  <c r="Z671" i="4" s="1"/>
  <c r="AA671" i="4"/>
  <c r="AB671" i="4"/>
  <c r="AC671" i="4" s="1"/>
  <c r="AD671" i="4"/>
  <c r="AE671" i="4"/>
  <c r="V672" i="4"/>
  <c r="X672" i="4"/>
  <c r="Y672" i="4"/>
  <c r="Z672" i="4" s="1"/>
  <c r="AA672" i="4"/>
  <c r="AB672" i="4"/>
  <c r="AC672" i="4" s="1"/>
  <c r="AD672" i="4"/>
  <c r="AE672" i="4" s="1"/>
  <c r="V673" i="4"/>
  <c r="X673" i="4"/>
  <c r="Y673" i="4"/>
  <c r="Z673" i="4" s="1"/>
  <c r="AA673" i="4"/>
  <c r="AB673" i="4"/>
  <c r="AC673" i="4" s="1"/>
  <c r="AD673" i="4"/>
  <c r="AE673" i="4" s="1"/>
  <c r="V674" i="4"/>
  <c r="X674" i="4"/>
  <c r="Y674" i="4"/>
  <c r="Z674" i="4" s="1"/>
  <c r="AA674" i="4"/>
  <c r="AB674" i="4"/>
  <c r="AC674" i="4" s="1"/>
  <c r="AD674" i="4"/>
  <c r="AE674" i="4" s="1"/>
  <c r="V675" i="4"/>
  <c r="X675" i="4"/>
  <c r="Y675" i="4"/>
  <c r="Z675" i="4" s="1"/>
  <c r="AA675" i="4"/>
  <c r="AB675" i="4"/>
  <c r="AC675" i="4" s="1"/>
  <c r="AD675" i="4"/>
  <c r="V676" i="4"/>
  <c r="X676" i="4"/>
  <c r="Y676" i="4"/>
  <c r="Z676" i="4" s="1"/>
  <c r="AA676" i="4"/>
  <c r="AB676" i="4"/>
  <c r="AC676" i="4" s="1"/>
  <c r="AD676" i="4"/>
  <c r="AE676" i="4" s="1"/>
  <c r="V677" i="4"/>
  <c r="X677" i="4"/>
  <c r="Y677" i="4"/>
  <c r="Z677" i="4" s="1"/>
  <c r="AA677" i="4"/>
  <c r="AB677" i="4"/>
  <c r="AC677" i="4" s="1"/>
  <c r="AD677" i="4"/>
  <c r="AE677" i="4" s="1"/>
  <c r="V678" i="4"/>
  <c r="X678" i="4"/>
  <c r="Y678" i="4"/>
  <c r="Z678" i="4" s="1"/>
  <c r="AA678" i="4"/>
  <c r="AB678" i="4"/>
  <c r="AC678" i="4" s="1"/>
  <c r="AD678" i="4"/>
  <c r="AE678" i="4" s="1"/>
  <c r="V679" i="4"/>
  <c r="X679" i="4"/>
  <c r="Y679" i="4"/>
  <c r="Z679" i="4" s="1"/>
  <c r="AA679" i="4"/>
  <c r="AB679" i="4"/>
  <c r="AC679" i="4" s="1"/>
  <c r="AD679" i="4"/>
  <c r="AE679" i="4" s="1"/>
  <c r="V680" i="4"/>
  <c r="X680" i="4"/>
  <c r="Y680" i="4"/>
  <c r="Z680" i="4" s="1"/>
  <c r="AA680" i="4"/>
  <c r="AB680" i="4"/>
  <c r="AC680" i="4" s="1"/>
  <c r="AD680" i="4"/>
  <c r="AE680" i="4" s="1"/>
  <c r="V681" i="4"/>
  <c r="X681" i="4"/>
  <c r="Y681" i="4"/>
  <c r="Z681" i="4" s="1"/>
  <c r="AA681" i="4"/>
  <c r="AB681" i="4"/>
  <c r="AC681" i="4" s="1"/>
  <c r="AD681" i="4"/>
  <c r="V682" i="4"/>
  <c r="X682" i="4"/>
  <c r="Y682" i="4"/>
  <c r="Z682" i="4" s="1"/>
  <c r="AA682" i="4"/>
  <c r="AB682" i="4"/>
  <c r="AC682" i="4" s="1"/>
  <c r="AD682" i="4"/>
  <c r="AE682" i="4" s="1"/>
  <c r="V683" i="4"/>
  <c r="X683" i="4"/>
  <c r="Y683" i="4"/>
  <c r="Z683" i="4" s="1"/>
  <c r="AA683" i="4"/>
  <c r="AB683" i="4"/>
  <c r="AC683" i="4" s="1"/>
  <c r="AD683" i="4"/>
  <c r="AE683" i="4" s="1"/>
  <c r="V684" i="4"/>
  <c r="X684" i="4"/>
  <c r="Y684" i="4"/>
  <c r="Z684" i="4" s="1"/>
  <c r="AA684" i="4"/>
  <c r="AB684" i="4"/>
  <c r="AC684" i="4" s="1"/>
  <c r="AD684" i="4"/>
  <c r="AE684" i="4" s="1"/>
  <c r="V685" i="4"/>
  <c r="X685" i="4"/>
  <c r="Y685" i="4"/>
  <c r="Z685" i="4" s="1"/>
  <c r="AA685" i="4"/>
  <c r="AB685" i="4"/>
  <c r="AC685" i="4" s="1"/>
  <c r="AD685" i="4"/>
  <c r="V686" i="4"/>
  <c r="X686" i="4"/>
  <c r="Y686" i="4"/>
  <c r="Z686" i="4" s="1"/>
  <c r="AA686" i="4"/>
  <c r="AB686" i="4"/>
  <c r="AC686" i="4" s="1"/>
  <c r="AD686" i="4"/>
  <c r="AE686" i="4" s="1"/>
  <c r="V687" i="4"/>
  <c r="X687" i="4"/>
  <c r="Y687" i="4"/>
  <c r="Z687" i="4" s="1"/>
  <c r="AA687" i="4"/>
  <c r="AB687" i="4"/>
  <c r="AC687" i="4" s="1"/>
  <c r="AD687" i="4"/>
  <c r="AE687" i="4" s="1"/>
  <c r="V688" i="4"/>
  <c r="X688" i="4"/>
  <c r="Y688" i="4"/>
  <c r="Z688" i="4" s="1"/>
  <c r="AA688" i="4"/>
  <c r="AB688" i="4"/>
  <c r="AC688" i="4" s="1"/>
  <c r="AD688" i="4"/>
  <c r="AE688" i="4"/>
  <c r="V689" i="4"/>
  <c r="X689" i="4"/>
  <c r="Y689" i="4"/>
  <c r="Z689" i="4" s="1"/>
  <c r="AA689" i="4"/>
  <c r="AB689" i="4"/>
  <c r="AC689" i="4" s="1"/>
  <c r="AD689" i="4"/>
  <c r="V690" i="4"/>
  <c r="X690" i="4"/>
  <c r="Y690" i="4"/>
  <c r="Z690" i="4" s="1"/>
  <c r="AA690" i="4"/>
  <c r="AB690" i="4"/>
  <c r="AC690" i="4" s="1"/>
  <c r="AD690" i="4"/>
  <c r="AE690" i="4" s="1"/>
  <c r="V691" i="4"/>
  <c r="X691" i="4"/>
  <c r="Y691" i="4"/>
  <c r="Z691" i="4" s="1"/>
  <c r="AA691" i="4"/>
  <c r="AB691" i="4"/>
  <c r="AC691" i="4" s="1"/>
  <c r="AD691" i="4"/>
  <c r="AE691" i="4" s="1"/>
  <c r="V692" i="4"/>
  <c r="X692" i="4"/>
  <c r="Y692" i="4"/>
  <c r="Z692" i="4" s="1"/>
  <c r="AA692" i="4"/>
  <c r="AB692" i="4"/>
  <c r="AC692" i="4" s="1"/>
  <c r="AD692" i="4"/>
  <c r="AE692" i="4" s="1"/>
  <c r="V693" i="4"/>
  <c r="X693" i="4"/>
  <c r="Y693" i="4"/>
  <c r="Z693" i="4" s="1"/>
  <c r="AA693" i="4"/>
  <c r="AB693" i="4"/>
  <c r="AC693" i="4" s="1"/>
  <c r="AD693" i="4"/>
  <c r="V694" i="4"/>
  <c r="X694" i="4"/>
  <c r="Y694" i="4"/>
  <c r="Z694" i="4" s="1"/>
  <c r="AA694" i="4"/>
  <c r="AB694" i="4"/>
  <c r="AC694" i="4" s="1"/>
  <c r="AD694" i="4"/>
  <c r="AE694" i="4" s="1"/>
  <c r="V695" i="4"/>
  <c r="X695" i="4"/>
  <c r="Y695" i="4"/>
  <c r="Z695" i="4" s="1"/>
  <c r="AA695" i="4"/>
  <c r="AB695" i="4"/>
  <c r="AC695" i="4" s="1"/>
  <c r="AD695" i="4"/>
  <c r="AE695" i="4" s="1"/>
  <c r="V696" i="4"/>
  <c r="X696" i="4"/>
  <c r="Y696" i="4"/>
  <c r="Z696" i="4" s="1"/>
  <c r="AA696" i="4"/>
  <c r="AB696" i="4"/>
  <c r="AC696" i="4" s="1"/>
  <c r="AD696" i="4"/>
  <c r="AE696" i="4" s="1"/>
  <c r="V697" i="4"/>
  <c r="X697" i="4"/>
  <c r="Y697" i="4"/>
  <c r="Z697" i="4" s="1"/>
  <c r="AA697" i="4"/>
  <c r="AB697" i="4"/>
  <c r="AC697" i="4" s="1"/>
  <c r="AD697" i="4"/>
  <c r="V698" i="4"/>
  <c r="X698" i="4"/>
  <c r="Y698" i="4"/>
  <c r="Z698" i="4" s="1"/>
  <c r="AA698" i="4"/>
  <c r="AB698" i="4"/>
  <c r="AC698" i="4" s="1"/>
  <c r="AD698" i="4"/>
  <c r="AE698" i="4" s="1"/>
  <c r="V699" i="4"/>
  <c r="X699" i="4"/>
  <c r="Y699" i="4"/>
  <c r="Z699" i="4" s="1"/>
  <c r="AA699" i="4"/>
  <c r="AB699" i="4"/>
  <c r="AC699" i="4" s="1"/>
  <c r="AD699" i="4"/>
  <c r="AE699" i="4" s="1"/>
  <c r="V700" i="4"/>
  <c r="X700" i="4"/>
  <c r="Y700" i="4"/>
  <c r="Z700" i="4" s="1"/>
  <c r="AA700" i="4"/>
  <c r="AB700" i="4"/>
  <c r="AC700" i="4" s="1"/>
  <c r="AD700" i="4"/>
  <c r="AE700" i="4" s="1"/>
  <c r="V701" i="4"/>
  <c r="X701" i="4"/>
  <c r="Y701" i="4"/>
  <c r="Z701" i="4" s="1"/>
  <c r="AA701" i="4"/>
  <c r="AB701" i="4"/>
  <c r="AC701" i="4" s="1"/>
  <c r="AD701" i="4"/>
  <c r="V702" i="4"/>
  <c r="X702" i="4"/>
  <c r="Y702" i="4"/>
  <c r="Z702" i="4" s="1"/>
  <c r="AA702" i="4"/>
  <c r="AB702" i="4"/>
  <c r="AC702" i="4" s="1"/>
  <c r="AD702" i="4"/>
  <c r="AE702" i="4" s="1"/>
  <c r="V703" i="4"/>
  <c r="X703" i="4"/>
  <c r="Y703" i="4"/>
  <c r="Z703" i="4" s="1"/>
  <c r="AA703" i="4"/>
  <c r="AB703" i="4"/>
  <c r="AC703" i="4" s="1"/>
  <c r="AD703" i="4"/>
  <c r="AE703" i="4" s="1"/>
  <c r="V704" i="4"/>
  <c r="X704" i="4"/>
  <c r="Y704" i="4"/>
  <c r="Z704" i="4" s="1"/>
  <c r="AA704" i="4"/>
  <c r="AB704" i="4"/>
  <c r="AC704" i="4" s="1"/>
  <c r="AD704" i="4"/>
  <c r="AE704" i="4" s="1"/>
  <c r="V705" i="4"/>
  <c r="X705" i="4"/>
  <c r="Y705" i="4"/>
  <c r="Z705" i="4" s="1"/>
  <c r="AA705" i="4"/>
  <c r="AB705" i="4"/>
  <c r="AC705" i="4" s="1"/>
  <c r="AD705" i="4"/>
  <c r="V706" i="4"/>
  <c r="X706" i="4"/>
  <c r="Y706" i="4"/>
  <c r="Z706" i="4" s="1"/>
  <c r="AA706" i="4"/>
  <c r="AB706" i="4"/>
  <c r="AC706" i="4" s="1"/>
  <c r="AD706" i="4"/>
  <c r="AE706" i="4" s="1"/>
  <c r="V707" i="4"/>
  <c r="X707" i="4"/>
  <c r="Y707" i="4"/>
  <c r="Z707" i="4" s="1"/>
  <c r="AA707" i="4"/>
  <c r="AB707" i="4"/>
  <c r="AC707" i="4" s="1"/>
  <c r="AD707" i="4"/>
  <c r="AE707" i="4" s="1"/>
  <c r="V708" i="4"/>
  <c r="X708" i="4"/>
  <c r="Y708" i="4"/>
  <c r="Z708" i="4" s="1"/>
  <c r="AA708" i="4"/>
  <c r="AB708" i="4"/>
  <c r="AC708" i="4" s="1"/>
  <c r="AD708" i="4"/>
  <c r="AE708" i="4" s="1"/>
  <c r="V709" i="4"/>
  <c r="X709" i="4"/>
  <c r="Y709" i="4"/>
  <c r="Z709" i="4" s="1"/>
  <c r="AA709" i="4"/>
  <c r="AB709" i="4"/>
  <c r="AC709" i="4" s="1"/>
  <c r="AD709" i="4"/>
  <c r="V710" i="4"/>
  <c r="X710" i="4"/>
  <c r="Y710" i="4"/>
  <c r="Z710" i="4" s="1"/>
  <c r="AA710" i="4"/>
  <c r="AB710" i="4"/>
  <c r="AC710" i="4" s="1"/>
  <c r="AD710" i="4"/>
  <c r="AE710" i="4" s="1"/>
  <c r="V711" i="4"/>
  <c r="X711" i="4"/>
  <c r="Y711" i="4"/>
  <c r="Z711" i="4" s="1"/>
  <c r="AA711" i="4"/>
  <c r="AB711" i="4"/>
  <c r="AC711" i="4" s="1"/>
  <c r="AD711" i="4"/>
  <c r="AE711" i="4" s="1"/>
  <c r="V712" i="4"/>
  <c r="X712" i="4"/>
  <c r="Y712" i="4"/>
  <c r="Z712" i="4" s="1"/>
  <c r="AA712" i="4"/>
  <c r="AB712" i="4"/>
  <c r="AC712" i="4" s="1"/>
  <c r="AD712" i="4"/>
  <c r="AE712" i="4" s="1"/>
  <c r="V713" i="4"/>
  <c r="X713" i="4"/>
  <c r="Y713" i="4"/>
  <c r="Z713" i="4" s="1"/>
  <c r="AA713" i="4"/>
  <c r="AB713" i="4"/>
  <c r="AC713" i="4" s="1"/>
  <c r="AD713" i="4"/>
  <c r="V714" i="4"/>
  <c r="X714" i="4"/>
  <c r="Y714" i="4"/>
  <c r="Z714" i="4" s="1"/>
  <c r="AA714" i="4"/>
  <c r="AB714" i="4"/>
  <c r="AC714" i="4" s="1"/>
  <c r="AD714" i="4"/>
  <c r="AE714" i="4" s="1"/>
  <c r="V715" i="4"/>
  <c r="X715" i="4"/>
  <c r="Y715" i="4"/>
  <c r="Z715" i="4" s="1"/>
  <c r="AA715" i="4"/>
  <c r="AB715" i="4"/>
  <c r="AC715" i="4" s="1"/>
  <c r="AD715" i="4"/>
  <c r="AE715" i="4" s="1"/>
  <c r="V716" i="4"/>
  <c r="X716" i="4"/>
  <c r="Y716" i="4"/>
  <c r="Z716" i="4" s="1"/>
  <c r="AA716" i="4"/>
  <c r="AB716" i="4"/>
  <c r="AC716" i="4" s="1"/>
  <c r="AD716" i="4"/>
  <c r="AE716" i="4" s="1"/>
  <c r="V717" i="4"/>
  <c r="X717" i="4"/>
  <c r="Y717" i="4"/>
  <c r="Z717" i="4" s="1"/>
  <c r="AA717" i="4"/>
  <c r="AB717" i="4"/>
  <c r="AC717" i="4" s="1"/>
  <c r="AD717" i="4"/>
  <c r="V718" i="4"/>
  <c r="X718" i="4"/>
  <c r="Y718" i="4"/>
  <c r="Z718" i="4" s="1"/>
  <c r="AA718" i="4"/>
  <c r="AB718" i="4"/>
  <c r="AC718" i="4" s="1"/>
  <c r="AD718" i="4"/>
  <c r="AE718" i="4" s="1"/>
  <c r="V719" i="4"/>
  <c r="X719" i="4"/>
  <c r="Y719" i="4"/>
  <c r="Z719" i="4" s="1"/>
  <c r="AA719" i="4"/>
  <c r="AB719" i="4"/>
  <c r="AC719" i="4" s="1"/>
  <c r="AD719" i="4"/>
  <c r="AE719" i="4" s="1"/>
  <c r="V720" i="4"/>
  <c r="X720" i="4"/>
  <c r="Y720" i="4"/>
  <c r="Z720" i="4" s="1"/>
  <c r="AA720" i="4"/>
  <c r="AB720" i="4"/>
  <c r="AC720" i="4" s="1"/>
  <c r="AD720" i="4"/>
  <c r="AE720" i="4" s="1"/>
  <c r="V721" i="4"/>
  <c r="X721" i="4"/>
  <c r="Y721" i="4"/>
  <c r="Z721" i="4" s="1"/>
  <c r="AA721" i="4"/>
  <c r="AB721" i="4"/>
  <c r="AC721" i="4" s="1"/>
  <c r="AD721" i="4"/>
  <c r="V722" i="4"/>
  <c r="X722" i="4"/>
  <c r="Y722" i="4"/>
  <c r="Z722" i="4" s="1"/>
  <c r="AA722" i="4"/>
  <c r="AB722" i="4"/>
  <c r="AC722" i="4" s="1"/>
  <c r="AD722" i="4"/>
  <c r="AE722" i="4" s="1"/>
  <c r="V723" i="4"/>
  <c r="X723" i="4"/>
  <c r="Y723" i="4"/>
  <c r="Z723" i="4" s="1"/>
  <c r="AA723" i="4"/>
  <c r="AB723" i="4"/>
  <c r="AC723" i="4" s="1"/>
  <c r="AD723" i="4"/>
  <c r="AE723" i="4" s="1"/>
  <c r="V724" i="4"/>
  <c r="X724" i="4"/>
  <c r="Y724" i="4"/>
  <c r="Z724" i="4" s="1"/>
  <c r="AA724" i="4"/>
  <c r="AB724" i="4"/>
  <c r="AC724" i="4" s="1"/>
  <c r="AD724" i="4"/>
  <c r="AE724" i="4" s="1"/>
  <c r="V725" i="4"/>
  <c r="X725" i="4"/>
  <c r="Y725" i="4"/>
  <c r="Z725" i="4" s="1"/>
  <c r="AA725" i="4"/>
  <c r="AB725" i="4"/>
  <c r="AC725" i="4" s="1"/>
  <c r="AD725" i="4"/>
  <c r="V726" i="4"/>
  <c r="X726" i="4"/>
  <c r="Y726" i="4"/>
  <c r="Z726" i="4" s="1"/>
  <c r="AA726" i="4"/>
  <c r="AB726" i="4"/>
  <c r="AC726" i="4" s="1"/>
  <c r="AD726" i="4"/>
  <c r="AE726" i="4" s="1"/>
  <c r="V727" i="4"/>
  <c r="X727" i="4"/>
  <c r="Y727" i="4"/>
  <c r="Z727" i="4" s="1"/>
  <c r="AA727" i="4"/>
  <c r="AB727" i="4"/>
  <c r="AC727" i="4" s="1"/>
  <c r="AD727" i="4"/>
  <c r="AE727" i="4" s="1"/>
  <c r="V728" i="4"/>
  <c r="X728" i="4"/>
  <c r="Y728" i="4"/>
  <c r="Z728" i="4" s="1"/>
  <c r="AA728" i="4"/>
  <c r="AB728" i="4"/>
  <c r="AC728" i="4" s="1"/>
  <c r="AD728" i="4"/>
  <c r="AE728" i="4" s="1"/>
  <c r="V729" i="4"/>
  <c r="X729" i="4"/>
  <c r="Y729" i="4"/>
  <c r="Z729" i="4" s="1"/>
  <c r="AA729" i="4"/>
  <c r="AB729" i="4"/>
  <c r="AC729" i="4" s="1"/>
  <c r="AD729" i="4"/>
  <c r="V730" i="4"/>
  <c r="X730" i="4"/>
  <c r="Y730" i="4"/>
  <c r="Z730" i="4" s="1"/>
  <c r="AA730" i="4"/>
  <c r="AB730" i="4"/>
  <c r="AC730" i="4" s="1"/>
  <c r="AD730" i="4"/>
  <c r="AE730" i="4" s="1"/>
  <c r="V731" i="4"/>
  <c r="X731" i="4"/>
  <c r="Y731" i="4"/>
  <c r="Z731" i="4" s="1"/>
  <c r="AA731" i="4"/>
  <c r="AB731" i="4"/>
  <c r="AC731" i="4" s="1"/>
  <c r="AD731" i="4"/>
  <c r="AE731" i="4" s="1"/>
  <c r="V732" i="4"/>
  <c r="X732" i="4"/>
  <c r="Y732" i="4"/>
  <c r="Z732" i="4" s="1"/>
  <c r="AA732" i="4"/>
  <c r="AB732" i="4"/>
  <c r="AC732" i="4" s="1"/>
  <c r="AD732" i="4"/>
  <c r="AE732" i="4" s="1"/>
  <c r="V733" i="4"/>
  <c r="X733" i="4"/>
  <c r="Y733" i="4"/>
  <c r="Z733" i="4" s="1"/>
  <c r="AA733" i="4"/>
  <c r="AB733" i="4"/>
  <c r="AC733" i="4" s="1"/>
  <c r="AD733" i="4"/>
  <c r="V734" i="4"/>
  <c r="X734" i="4"/>
  <c r="Y734" i="4"/>
  <c r="Z734" i="4" s="1"/>
  <c r="AA734" i="4"/>
  <c r="AB734" i="4"/>
  <c r="AC734" i="4" s="1"/>
  <c r="AD734" i="4"/>
  <c r="AE734" i="4" s="1"/>
  <c r="V735" i="4"/>
  <c r="X735" i="4"/>
  <c r="Y735" i="4"/>
  <c r="Z735" i="4" s="1"/>
  <c r="AA735" i="4"/>
  <c r="AB735" i="4"/>
  <c r="AC735" i="4" s="1"/>
  <c r="AD735" i="4"/>
  <c r="AE735" i="4" s="1"/>
  <c r="V736" i="4"/>
  <c r="X736" i="4"/>
  <c r="Y736" i="4"/>
  <c r="Z736" i="4" s="1"/>
  <c r="AA736" i="4"/>
  <c r="AB736" i="4"/>
  <c r="AC736" i="4" s="1"/>
  <c r="AD736" i="4"/>
  <c r="AE736" i="4" s="1"/>
  <c r="V737" i="4"/>
  <c r="X737" i="4"/>
  <c r="Y737" i="4"/>
  <c r="Z737" i="4" s="1"/>
  <c r="AA737" i="4"/>
  <c r="AB737" i="4"/>
  <c r="AC737" i="4" s="1"/>
  <c r="AD737" i="4"/>
  <c r="V738" i="4"/>
  <c r="X738" i="4"/>
  <c r="Y738" i="4"/>
  <c r="Z738" i="4" s="1"/>
  <c r="AA738" i="4"/>
  <c r="AB738" i="4"/>
  <c r="AC738" i="4" s="1"/>
  <c r="AD738" i="4"/>
  <c r="AE738" i="4" s="1"/>
  <c r="V739" i="4"/>
  <c r="X739" i="4"/>
  <c r="Y739" i="4"/>
  <c r="Z739" i="4" s="1"/>
  <c r="AA739" i="4"/>
  <c r="AB739" i="4"/>
  <c r="AC739" i="4" s="1"/>
  <c r="AD739" i="4"/>
  <c r="AE739" i="4" s="1"/>
  <c r="V740" i="4"/>
  <c r="X740" i="4"/>
  <c r="Y740" i="4"/>
  <c r="Z740" i="4" s="1"/>
  <c r="AA740" i="4"/>
  <c r="AB740" i="4"/>
  <c r="AC740" i="4" s="1"/>
  <c r="AD740" i="4"/>
  <c r="AE740" i="4" s="1"/>
  <c r="V741" i="4"/>
  <c r="X741" i="4"/>
  <c r="Y741" i="4"/>
  <c r="Z741" i="4" s="1"/>
  <c r="AA741" i="4"/>
  <c r="AB741" i="4"/>
  <c r="AC741" i="4" s="1"/>
  <c r="AD741" i="4"/>
  <c r="V742" i="4"/>
  <c r="X742" i="4"/>
  <c r="Y742" i="4"/>
  <c r="Z742" i="4" s="1"/>
  <c r="AA742" i="4"/>
  <c r="AB742" i="4"/>
  <c r="AC742" i="4" s="1"/>
  <c r="AD742" i="4"/>
  <c r="AE742" i="4" s="1"/>
  <c r="V743" i="4"/>
  <c r="X743" i="4"/>
  <c r="Y743" i="4"/>
  <c r="Z743" i="4" s="1"/>
  <c r="AA743" i="4"/>
  <c r="AB743" i="4"/>
  <c r="AC743" i="4" s="1"/>
  <c r="AD743" i="4"/>
  <c r="AE743" i="4" s="1"/>
  <c r="V744" i="4"/>
  <c r="X744" i="4"/>
  <c r="Y744" i="4"/>
  <c r="Z744" i="4" s="1"/>
  <c r="AA744" i="4"/>
  <c r="AB744" i="4"/>
  <c r="AC744" i="4" s="1"/>
  <c r="AD744" i="4"/>
  <c r="AE744" i="4" s="1"/>
  <c r="V745" i="4"/>
  <c r="X745" i="4"/>
  <c r="Y745" i="4"/>
  <c r="Z745" i="4" s="1"/>
  <c r="AA745" i="4"/>
  <c r="AB745" i="4"/>
  <c r="AC745" i="4" s="1"/>
  <c r="AD745" i="4"/>
  <c r="V746" i="4"/>
  <c r="X746" i="4"/>
  <c r="Y746" i="4"/>
  <c r="Z746" i="4" s="1"/>
  <c r="AA746" i="4"/>
  <c r="AB746" i="4"/>
  <c r="AC746" i="4" s="1"/>
  <c r="AD746" i="4"/>
  <c r="AE746" i="4" s="1"/>
  <c r="V747" i="4"/>
  <c r="X747" i="4"/>
  <c r="Y747" i="4"/>
  <c r="Z747" i="4" s="1"/>
  <c r="AA747" i="4"/>
  <c r="AB747" i="4"/>
  <c r="AC747" i="4" s="1"/>
  <c r="AD747" i="4"/>
  <c r="AE747" i="4" s="1"/>
  <c r="V748" i="4"/>
  <c r="X748" i="4"/>
  <c r="Y748" i="4"/>
  <c r="Z748" i="4" s="1"/>
  <c r="AA748" i="4"/>
  <c r="AB748" i="4"/>
  <c r="AC748" i="4" s="1"/>
  <c r="AD748" i="4"/>
  <c r="AE748" i="4" s="1"/>
  <c r="V749" i="4"/>
  <c r="X749" i="4"/>
  <c r="Y749" i="4"/>
  <c r="Z749" i="4" s="1"/>
  <c r="AA749" i="4"/>
  <c r="AB749" i="4"/>
  <c r="AC749" i="4" s="1"/>
  <c r="AD749" i="4"/>
  <c r="V750" i="4"/>
  <c r="X750" i="4"/>
  <c r="Y750" i="4"/>
  <c r="Z750" i="4" s="1"/>
  <c r="AA750" i="4"/>
  <c r="AB750" i="4"/>
  <c r="AC750" i="4" s="1"/>
  <c r="AD750" i="4"/>
  <c r="AE750" i="4" s="1"/>
  <c r="V751" i="4"/>
  <c r="X751" i="4"/>
  <c r="Y751" i="4"/>
  <c r="Z751" i="4" s="1"/>
  <c r="AA751" i="4"/>
  <c r="AB751" i="4"/>
  <c r="AC751" i="4" s="1"/>
  <c r="AD751" i="4"/>
  <c r="AE751" i="4" s="1"/>
  <c r="V752" i="4"/>
  <c r="X752" i="4"/>
  <c r="Y752" i="4"/>
  <c r="Z752" i="4" s="1"/>
  <c r="AA752" i="4"/>
  <c r="AB752" i="4"/>
  <c r="AC752" i="4" s="1"/>
  <c r="AD752" i="4"/>
  <c r="AE752" i="4" s="1"/>
  <c r="V753" i="4"/>
  <c r="X753" i="4"/>
  <c r="Y753" i="4"/>
  <c r="Z753" i="4" s="1"/>
  <c r="AA753" i="4"/>
  <c r="AB753" i="4"/>
  <c r="AC753" i="4" s="1"/>
  <c r="AD753" i="4"/>
  <c r="V754" i="4"/>
  <c r="X754" i="4"/>
  <c r="Y754" i="4"/>
  <c r="Z754" i="4" s="1"/>
  <c r="AA754" i="4"/>
  <c r="AB754" i="4"/>
  <c r="AC754" i="4" s="1"/>
  <c r="AD754" i="4"/>
  <c r="AE754" i="4" s="1"/>
  <c r="V755" i="4"/>
  <c r="X755" i="4"/>
  <c r="Y755" i="4"/>
  <c r="Z755" i="4" s="1"/>
  <c r="AA755" i="4"/>
  <c r="AB755" i="4"/>
  <c r="AC755" i="4" s="1"/>
  <c r="AD755" i="4"/>
  <c r="AE755" i="4" s="1"/>
  <c r="V756" i="4"/>
  <c r="X756" i="4"/>
  <c r="Y756" i="4"/>
  <c r="Z756" i="4" s="1"/>
  <c r="AA756" i="4"/>
  <c r="AB756" i="4"/>
  <c r="AC756" i="4" s="1"/>
  <c r="AD756" i="4"/>
  <c r="AE756" i="4" s="1"/>
  <c r="V757" i="4"/>
  <c r="X757" i="4"/>
  <c r="Y757" i="4"/>
  <c r="Z757" i="4" s="1"/>
  <c r="AA757" i="4"/>
  <c r="AB757" i="4"/>
  <c r="AC757" i="4" s="1"/>
  <c r="AD757" i="4"/>
  <c r="V758" i="4"/>
  <c r="X758" i="4"/>
  <c r="Y758" i="4"/>
  <c r="Z758" i="4" s="1"/>
  <c r="AA758" i="4"/>
  <c r="AB758" i="4"/>
  <c r="AC758" i="4" s="1"/>
  <c r="AD758" i="4"/>
  <c r="AE758" i="4" s="1"/>
  <c r="V759" i="4"/>
  <c r="X759" i="4"/>
  <c r="Y759" i="4"/>
  <c r="Z759" i="4" s="1"/>
  <c r="AA759" i="4"/>
  <c r="AB759" i="4"/>
  <c r="AC759" i="4" s="1"/>
  <c r="AD759" i="4"/>
  <c r="AE759" i="4" s="1"/>
  <c r="V760" i="4"/>
  <c r="X760" i="4"/>
  <c r="Y760" i="4"/>
  <c r="Z760" i="4" s="1"/>
  <c r="AA760" i="4"/>
  <c r="AB760" i="4"/>
  <c r="AC760" i="4" s="1"/>
  <c r="AD760" i="4"/>
  <c r="AE760" i="4" s="1"/>
  <c r="V761" i="4"/>
  <c r="X761" i="4"/>
  <c r="Y761" i="4"/>
  <c r="Z761" i="4" s="1"/>
  <c r="AA761" i="4"/>
  <c r="AB761" i="4"/>
  <c r="AC761" i="4" s="1"/>
  <c r="AD761" i="4"/>
  <c r="V762" i="4"/>
  <c r="X762" i="4"/>
  <c r="Y762" i="4"/>
  <c r="Z762" i="4" s="1"/>
  <c r="AA762" i="4"/>
  <c r="AB762" i="4"/>
  <c r="AC762" i="4" s="1"/>
  <c r="AD762" i="4"/>
  <c r="AE762" i="4" s="1"/>
  <c r="V763" i="4"/>
  <c r="X763" i="4"/>
  <c r="Y763" i="4"/>
  <c r="Z763" i="4" s="1"/>
  <c r="AA763" i="4"/>
  <c r="AB763" i="4"/>
  <c r="AC763" i="4" s="1"/>
  <c r="AD763" i="4"/>
  <c r="AE763" i="4" s="1"/>
  <c r="V764" i="4"/>
  <c r="X764" i="4"/>
  <c r="Y764" i="4"/>
  <c r="Z764" i="4" s="1"/>
  <c r="AA764" i="4"/>
  <c r="AB764" i="4"/>
  <c r="AC764" i="4" s="1"/>
  <c r="AD764" i="4"/>
  <c r="AE764" i="4" s="1"/>
  <c r="V765" i="4"/>
  <c r="X765" i="4"/>
  <c r="Y765" i="4"/>
  <c r="Z765" i="4" s="1"/>
  <c r="AA765" i="4"/>
  <c r="AB765" i="4"/>
  <c r="AC765" i="4" s="1"/>
  <c r="AD765" i="4"/>
  <c r="V766" i="4"/>
  <c r="X766" i="4"/>
  <c r="Y766" i="4"/>
  <c r="Z766" i="4" s="1"/>
  <c r="AA766" i="4"/>
  <c r="AB766" i="4"/>
  <c r="AC766" i="4" s="1"/>
  <c r="AD766" i="4"/>
  <c r="AE766" i="4" s="1"/>
  <c r="V767" i="4"/>
  <c r="X767" i="4"/>
  <c r="Y767" i="4"/>
  <c r="Z767" i="4" s="1"/>
  <c r="AA767" i="4"/>
  <c r="AB767" i="4"/>
  <c r="AC767" i="4" s="1"/>
  <c r="AD767" i="4"/>
  <c r="AE767" i="4" s="1"/>
  <c r="V768" i="4"/>
  <c r="X768" i="4"/>
  <c r="Y768" i="4"/>
  <c r="Z768" i="4" s="1"/>
  <c r="AA768" i="4"/>
  <c r="AB768" i="4"/>
  <c r="AC768" i="4" s="1"/>
  <c r="AD768" i="4"/>
  <c r="AE768" i="4" s="1"/>
  <c r="V769" i="4"/>
  <c r="X769" i="4"/>
  <c r="Y769" i="4"/>
  <c r="Z769" i="4" s="1"/>
  <c r="AA769" i="4"/>
  <c r="AB769" i="4"/>
  <c r="AC769" i="4" s="1"/>
  <c r="AD769" i="4"/>
  <c r="V770" i="4"/>
  <c r="X770" i="4"/>
  <c r="Y770" i="4"/>
  <c r="Z770" i="4" s="1"/>
  <c r="AA770" i="4"/>
  <c r="AB770" i="4"/>
  <c r="AC770" i="4" s="1"/>
  <c r="AD770" i="4"/>
  <c r="AE770" i="4" s="1"/>
  <c r="V771" i="4"/>
  <c r="X771" i="4"/>
  <c r="Y771" i="4"/>
  <c r="Z771" i="4" s="1"/>
  <c r="AA771" i="4"/>
  <c r="AB771" i="4"/>
  <c r="AC771" i="4" s="1"/>
  <c r="AD771" i="4"/>
  <c r="AE771" i="4" s="1"/>
  <c r="V772" i="4"/>
  <c r="X772" i="4"/>
  <c r="Y772" i="4"/>
  <c r="Z772" i="4" s="1"/>
  <c r="AA772" i="4"/>
  <c r="AB772" i="4"/>
  <c r="AC772" i="4" s="1"/>
  <c r="AD772" i="4"/>
  <c r="AE772" i="4"/>
  <c r="V773" i="4"/>
  <c r="X773" i="4"/>
  <c r="Y773" i="4"/>
  <c r="Z773" i="4" s="1"/>
  <c r="AA773" i="4"/>
  <c r="AB773" i="4"/>
  <c r="AC773" i="4" s="1"/>
  <c r="AD773" i="4"/>
  <c r="V774" i="4"/>
  <c r="X774" i="4"/>
  <c r="Y774" i="4"/>
  <c r="Z774" i="4" s="1"/>
  <c r="AA774" i="4"/>
  <c r="AB774" i="4"/>
  <c r="AC774" i="4" s="1"/>
  <c r="AD774" i="4"/>
  <c r="AE774" i="4" s="1"/>
  <c r="V775" i="4"/>
  <c r="X775" i="4"/>
  <c r="Y775" i="4"/>
  <c r="Z775" i="4" s="1"/>
  <c r="AA775" i="4"/>
  <c r="AB775" i="4"/>
  <c r="AC775" i="4" s="1"/>
  <c r="AD775" i="4"/>
  <c r="AE775" i="4" s="1"/>
  <c r="V776" i="4"/>
  <c r="X776" i="4"/>
  <c r="Y776" i="4"/>
  <c r="Z776" i="4" s="1"/>
  <c r="AA776" i="4"/>
  <c r="AB776" i="4"/>
  <c r="AC776" i="4" s="1"/>
  <c r="AD776" i="4"/>
  <c r="AE776" i="4" s="1"/>
  <c r="V777" i="4"/>
  <c r="X777" i="4"/>
  <c r="Y777" i="4"/>
  <c r="Z777" i="4" s="1"/>
  <c r="AA777" i="4"/>
  <c r="AB777" i="4"/>
  <c r="AC777" i="4" s="1"/>
  <c r="AD777" i="4"/>
  <c r="V778" i="4"/>
  <c r="X778" i="4"/>
  <c r="Y778" i="4"/>
  <c r="Z778" i="4" s="1"/>
  <c r="AA778" i="4"/>
  <c r="AB778" i="4"/>
  <c r="AC778" i="4" s="1"/>
  <c r="AD778" i="4"/>
  <c r="AE778" i="4" s="1"/>
  <c r="V779" i="4"/>
  <c r="X779" i="4"/>
  <c r="Y779" i="4"/>
  <c r="Z779" i="4" s="1"/>
  <c r="AA779" i="4"/>
  <c r="AB779" i="4"/>
  <c r="AC779" i="4" s="1"/>
  <c r="AD779" i="4"/>
  <c r="AE779" i="4" s="1"/>
  <c r="V780" i="4"/>
  <c r="X780" i="4"/>
  <c r="Y780" i="4"/>
  <c r="Z780" i="4" s="1"/>
  <c r="AA780" i="4"/>
  <c r="AB780" i="4"/>
  <c r="AC780" i="4" s="1"/>
  <c r="AD780" i="4"/>
  <c r="AE780" i="4" s="1"/>
  <c r="V781" i="4"/>
  <c r="X781" i="4"/>
  <c r="Y781" i="4"/>
  <c r="Z781" i="4" s="1"/>
  <c r="AA781" i="4"/>
  <c r="AB781" i="4"/>
  <c r="AC781" i="4" s="1"/>
  <c r="AD781" i="4"/>
  <c r="V782" i="4"/>
  <c r="X782" i="4"/>
  <c r="Y782" i="4"/>
  <c r="Z782" i="4" s="1"/>
  <c r="AA782" i="4"/>
  <c r="AB782" i="4"/>
  <c r="AC782" i="4" s="1"/>
  <c r="AD782" i="4"/>
  <c r="AE782" i="4" s="1"/>
  <c r="V783" i="4"/>
  <c r="X783" i="4"/>
  <c r="Y783" i="4"/>
  <c r="Z783" i="4" s="1"/>
  <c r="AA783" i="4"/>
  <c r="AB783" i="4"/>
  <c r="AC783" i="4" s="1"/>
  <c r="AD783" i="4"/>
  <c r="AE783" i="4"/>
  <c r="V784" i="4"/>
  <c r="X784" i="4"/>
  <c r="Y784" i="4"/>
  <c r="Z784" i="4" s="1"/>
  <c r="AA784" i="4"/>
  <c r="AB784" i="4"/>
  <c r="AC784" i="4" s="1"/>
  <c r="AD784" i="4"/>
  <c r="AE784" i="4"/>
  <c r="V785" i="4"/>
  <c r="X785" i="4"/>
  <c r="Y785" i="4"/>
  <c r="Z785" i="4" s="1"/>
  <c r="AA785" i="4"/>
  <c r="AB785" i="4"/>
  <c r="AC785" i="4" s="1"/>
  <c r="AD785" i="4"/>
  <c r="V786" i="4"/>
  <c r="X786" i="4"/>
  <c r="Y786" i="4"/>
  <c r="Z786" i="4" s="1"/>
  <c r="AA786" i="4"/>
  <c r="AB786" i="4"/>
  <c r="AC786" i="4" s="1"/>
  <c r="AD786" i="4"/>
  <c r="AE786" i="4"/>
  <c r="V787" i="4"/>
  <c r="X787" i="4"/>
  <c r="Y787" i="4"/>
  <c r="Z787" i="4" s="1"/>
  <c r="AA787" i="4"/>
  <c r="AB787" i="4"/>
  <c r="AC787" i="4" s="1"/>
  <c r="AD787" i="4"/>
  <c r="AE787" i="4" s="1"/>
  <c r="V788" i="4"/>
  <c r="X788" i="4"/>
  <c r="Y788" i="4"/>
  <c r="Z788" i="4" s="1"/>
  <c r="AA788" i="4"/>
  <c r="AB788" i="4"/>
  <c r="AC788" i="4" s="1"/>
  <c r="AD788" i="4"/>
  <c r="AE788" i="4" s="1"/>
  <c r="V789" i="4"/>
  <c r="X789" i="4"/>
  <c r="Y789" i="4"/>
  <c r="Z789" i="4" s="1"/>
  <c r="AA789" i="4"/>
  <c r="AB789" i="4"/>
  <c r="AC789" i="4" s="1"/>
  <c r="AD789" i="4"/>
  <c r="V790" i="4"/>
  <c r="X790" i="4"/>
  <c r="Y790" i="4"/>
  <c r="Z790" i="4" s="1"/>
  <c r="AA790" i="4"/>
  <c r="AB790" i="4"/>
  <c r="AC790" i="4" s="1"/>
  <c r="AD790" i="4"/>
  <c r="AE790" i="4"/>
  <c r="V791" i="4"/>
  <c r="X791" i="4"/>
  <c r="Y791" i="4"/>
  <c r="Z791" i="4" s="1"/>
  <c r="AA791" i="4"/>
  <c r="AB791" i="4"/>
  <c r="AC791" i="4" s="1"/>
  <c r="AD791" i="4"/>
  <c r="AE791" i="4" s="1"/>
  <c r="V792" i="4"/>
  <c r="X792" i="4"/>
  <c r="Y792" i="4"/>
  <c r="Z792" i="4" s="1"/>
  <c r="AA792" i="4"/>
  <c r="AB792" i="4"/>
  <c r="AC792" i="4" s="1"/>
  <c r="AD792" i="4"/>
  <c r="AE792" i="4"/>
  <c r="V793" i="4"/>
  <c r="X793" i="4"/>
  <c r="Y793" i="4"/>
  <c r="Z793" i="4" s="1"/>
  <c r="AA793" i="4"/>
  <c r="AB793" i="4"/>
  <c r="AC793" i="4" s="1"/>
  <c r="AD793" i="4"/>
  <c r="AE793" i="4" s="1"/>
  <c r="V794" i="4"/>
  <c r="X794" i="4"/>
  <c r="Y794" i="4"/>
  <c r="Z794" i="4" s="1"/>
  <c r="AA794" i="4"/>
  <c r="AB794" i="4"/>
  <c r="AC794" i="4" s="1"/>
  <c r="AD794" i="4"/>
  <c r="AE794" i="4" s="1"/>
  <c r="V795" i="4"/>
  <c r="X795" i="4"/>
  <c r="Y795" i="4"/>
  <c r="Z795" i="4" s="1"/>
  <c r="AA795" i="4"/>
  <c r="AB795" i="4"/>
  <c r="AC795" i="4" s="1"/>
  <c r="AD795" i="4"/>
  <c r="AE795" i="4" s="1"/>
  <c r="V796" i="4"/>
  <c r="X796" i="4"/>
  <c r="Y796" i="4"/>
  <c r="Z796" i="4" s="1"/>
  <c r="AA796" i="4"/>
  <c r="AB796" i="4"/>
  <c r="AC796" i="4" s="1"/>
  <c r="AD796" i="4"/>
  <c r="AE796" i="4" s="1"/>
  <c r="V797" i="4"/>
  <c r="X797" i="4"/>
  <c r="Y797" i="4"/>
  <c r="Z797" i="4" s="1"/>
  <c r="AA797" i="4"/>
  <c r="AB797" i="4"/>
  <c r="AC797" i="4" s="1"/>
  <c r="AD797" i="4"/>
  <c r="AE797" i="4" s="1"/>
  <c r="V798" i="4"/>
  <c r="X798" i="4"/>
  <c r="Y798" i="4"/>
  <c r="Z798" i="4" s="1"/>
  <c r="AA798" i="4"/>
  <c r="AB798" i="4"/>
  <c r="AC798" i="4" s="1"/>
  <c r="AD798" i="4"/>
  <c r="AE798" i="4" s="1"/>
  <c r="V799" i="4"/>
  <c r="X799" i="4"/>
  <c r="Y799" i="4"/>
  <c r="Z799" i="4" s="1"/>
  <c r="AA799" i="4"/>
  <c r="AB799" i="4"/>
  <c r="AC799" i="4" s="1"/>
  <c r="AD799" i="4"/>
  <c r="AE799" i="4" s="1"/>
  <c r="V800" i="4"/>
  <c r="X800" i="4"/>
  <c r="Y800" i="4"/>
  <c r="Z800" i="4" s="1"/>
  <c r="AA800" i="4"/>
  <c r="AB800" i="4"/>
  <c r="AC800" i="4" s="1"/>
  <c r="AD800" i="4"/>
  <c r="AE800" i="4" s="1"/>
  <c r="V801" i="4"/>
  <c r="X801" i="4"/>
  <c r="Y801" i="4"/>
  <c r="Z801" i="4" s="1"/>
  <c r="AA801" i="4"/>
  <c r="AB801" i="4"/>
  <c r="AC801" i="4" s="1"/>
  <c r="AD801" i="4"/>
  <c r="AE801" i="4" s="1"/>
  <c r="V802" i="4"/>
  <c r="X802" i="4"/>
  <c r="Y802" i="4"/>
  <c r="Z802" i="4" s="1"/>
  <c r="AA802" i="4"/>
  <c r="AB802" i="4"/>
  <c r="AC802" i="4" s="1"/>
  <c r="AD802" i="4"/>
  <c r="AE802" i="4" s="1"/>
  <c r="V803" i="4"/>
  <c r="X803" i="4"/>
  <c r="Y803" i="4"/>
  <c r="Z803" i="4" s="1"/>
  <c r="AA803" i="4"/>
  <c r="AB803" i="4"/>
  <c r="AC803" i="4" s="1"/>
  <c r="AD803" i="4"/>
  <c r="AE803" i="4"/>
  <c r="V804" i="4"/>
  <c r="X804" i="4"/>
  <c r="Y804" i="4"/>
  <c r="Z804" i="4" s="1"/>
  <c r="AA804" i="4"/>
  <c r="AB804" i="4"/>
  <c r="AC804" i="4" s="1"/>
  <c r="AD804" i="4"/>
  <c r="AE804" i="4" s="1"/>
  <c r="V805" i="4"/>
  <c r="X805" i="4"/>
  <c r="Y805" i="4"/>
  <c r="Z805" i="4" s="1"/>
  <c r="AA805" i="4"/>
  <c r="AB805" i="4"/>
  <c r="AC805" i="4" s="1"/>
  <c r="AD805" i="4"/>
  <c r="AE805" i="4" s="1"/>
  <c r="V806" i="4"/>
  <c r="X806" i="4"/>
  <c r="Y806" i="4"/>
  <c r="Z806" i="4" s="1"/>
  <c r="AA806" i="4"/>
  <c r="AB806" i="4"/>
  <c r="AC806" i="4" s="1"/>
  <c r="AD806" i="4"/>
  <c r="AE806" i="4"/>
  <c r="V807" i="4"/>
  <c r="X807" i="4"/>
  <c r="Y807" i="4"/>
  <c r="Z807" i="4" s="1"/>
  <c r="AA807" i="4"/>
  <c r="AB807" i="4"/>
  <c r="AC807" i="4" s="1"/>
  <c r="AD807" i="4"/>
  <c r="AE807" i="4"/>
  <c r="V808" i="4"/>
  <c r="X808" i="4"/>
  <c r="Y808" i="4"/>
  <c r="Z808" i="4" s="1"/>
  <c r="AA808" i="4"/>
  <c r="AB808" i="4"/>
  <c r="AC808" i="4" s="1"/>
  <c r="AD808" i="4"/>
  <c r="AE808" i="4"/>
  <c r="V809" i="4"/>
  <c r="X809" i="4"/>
  <c r="Y809" i="4"/>
  <c r="Z809" i="4" s="1"/>
  <c r="AA809" i="4"/>
  <c r="AB809" i="4"/>
  <c r="AC809" i="4" s="1"/>
  <c r="AD809" i="4"/>
  <c r="AE809" i="4"/>
  <c r="V810" i="4"/>
  <c r="X810" i="4"/>
  <c r="Y810" i="4"/>
  <c r="Z810" i="4" s="1"/>
  <c r="AA810" i="4"/>
  <c r="AB810" i="4"/>
  <c r="AC810" i="4" s="1"/>
  <c r="AD810" i="4"/>
  <c r="AE810" i="4" s="1"/>
  <c r="V811" i="4"/>
  <c r="X811" i="4"/>
  <c r="Y811" i="4"/>
  <c r="Z811" i="4" s="1"/>
  <c r="AA811" i="4"/>
  <c r="AB811" i="4"/>
  <c r="AC811" i="4" s="1"/>
  <c r="AD811" i="4"/>
  <c r="AE811" i="4"/>
  <c r="V812" i="4"/>
  <c r="X812" i="4"/>
  <c r="Y812" i="4"/>
  <c r="Z812" i="4" s="1"/>
  <c r="AA812" i="4"/>
  <c r="AB812" i="4"/>
  <c r="AC812" i="4" s="1"/>
  <c r="AD812" i="4"/>
  <c r="AE812" i="4"/>
  <c r="V813" i="4"/>
  <c r="X813" i="4"/>
  <c r="Y813" i="4"/>
  <c r="Z813" i="4" s="1"/>
  <c r="AA813" i="4"/>
  <c r="AB813" i="4"/>
  <c r="AC813" i="4" s="1"/>
  <c r="AD813" i="4"/>
  <c r="AE813" i="4"/>
  <c r="V814" i="4"/>
  <c r="X814" i="4"/>
  <c r="Y814" i="4"/>
  <c r="Z814" i="4" s="1"/>
  <c r="AA814" i="4"/>
  <c r="AB814" i="4"/>
  <c r="AC814" i="4" s="1"/>
  <c r="AD814" i="4"/>
  <c r="AE814" i="4"/>
  <c r="V815" i="4"/>
  <c r="X815" i="4"/>
  <c r="Y815" i="4"/>
  <c r="Z815" i="4" s="1"/>
  <c r="AA815" i="4"/>
  <c r="AB815" i="4"/>
  <c r="AC815" i="4" s="1"/>
  <c r="AD815" i="4"/>
  <c r="AE815" i="4"/>
  <c r="V816" i="4"/>
  <c r="X816" i="4"/>
  <c r="Y816" i="4"/>
  <c r="Z816" i="4" s="1"/>
  <c r="AA816" i="4"/>
  <c r="AB816" i="4"/>
  <c r="AC816" i="4" s="1"/>
  <c r="AD816" i="4"/>
  <c r="AE816" i="4"/>
  <c r="V817" i="4"/>
  <c r="X817" i="4"/>
  <c r="Y817" i="4"/>
  <c r="Z817" i="4" s="1"/>
  <c r="AA817" i="4"/>
  <c r="AB817" i="4"/>
  <c r="AC817" i="4" s="1"/>
  <c r="AD817" i="4"/>
  <c r="AE817" i="4"/>
  <c r="V818" i="4"/>
  <c r="X818" i="4"/>
  <c r="Y818" i="4"/>
  <c r="Z818" i="4" s="1"/>
  <c r="AA818" i="4"/>
  <c r="AB818" i="4"/>
  <c r="AC818" i="4" s="1"/>
  <c r="AD818" i="4"/>
  <c r="AE818" i="4"/>
  <c r="V819" i="4"/>
  <c r="X819" i="4"/>
  <c r="Y819" i="4"/>
  <c r="Z819" i="4" s="1"/>
  <c r="AA819" i="4"/>
  <c r="AB819" i="4"/>
  <c r="AC819" i="4" s="1"/>
  <c r="AD819" i="4"/>
  <c r="AE819" i="4" s="1"/>
  <c r="V820" i="4"/>
  <c r="X820" i="4"/>
  <c r="Y820" i="4"/>
  <c r="Z820" i="4" s="1"/>
  <c r="AA820" i="4"/>
  <c r="AB820" i="4"/>
  <c r="AC820" i="4" s="1"/>
  <c r="AD820" i="4"/>
  <c r="AE820" i="4"/>
  <c r="V821" i="4"/>
  <c r="X821" i="4"/>
  <c r="Y821" i="4"/>
  <c r="Z821" i="4" s="1"/>
  <c r="AA821" i="4"/>
  <c r="AB821" i="4"/>
  <c r="AC821" i="4" s="1"/>
  <c r="AD821" i="4"/>
  <c r="AE821" i="4" s="1"/>
  <c r="V822" i="4"/>
  <c r="X822" i="4"/>
  <c r="Y822" i="4"/>
  <c r="Z822" i="4" s="1"/>
  <c r="AA822" i="4"/>
  <c r="AB822" i="4"/>
  <c r="AC822" i="4" s="1"/>
  <c r="AD822" i="4"/>
  <c r="AE822" i="4"/>
  <c r="V823" i="4"/>
  <c r="X823" i="4"/>
  <c r="Y823" i="4"/>
  <c r="Z823" i="4" s="1"/>
  <c r="AA823" i="4"/>
  <c r="AB823" i="4"/>
  <c r="AC823" i="4" s="1"/>
  <c r="AD823" i="4"/>
  <c r="AE823" i="4" s="1"/>
  <c r="V824" i="4"/>
  <c r="X824" i="4"/>
  <c r="Y824" i="4"/>
  <c r="Z824" i="4" s="1"/>
  <c r="AA824" i="4"/>
  <c r="AB824" i="4"/>
  <c r="AC824" i="4" s="1"/>
  <c r="AD824" i="4"/>
  <c r="AE824" i="4"/>
  <c r="V825" i="4"/>
  <c r="X825" i="4"/>
  <c r="Y825" i="4"/>
  <c r="Z825" i="4" s="1"/>
  <c r="AA825" i="4"/>
  <c r="AB825" i="4"/>
  <c r="AC825" i="4" s="1"/>
  <c r="AD825" i="4"/>
  <c r="AE825" i="4" s="1"/>
  <c r="V826" i="4"/>
  <c r="X826" i="4"/>
  <c r="Y826" i="4"/>
  <c r="Z826" i="4" s="1"/>
  <c r="AA826" i="4"/>
  <c r="AB826" i="4"/>
  <c r="AC826" i="4" s="1"/>
  <c r="AD826" i="4"/>
  <c r="AE826" i="4" s="1"/>
  <c r="V827" i="4"/>
  <c r="X827" i="4"/>
  <c r="Y827" i="4"/>
  <c r="Z827" i="4" s="1"/>
  <c r="AA827" i="4"/>
  <c r="AB827" i="4"/>
  <c r="AC827" i="4" s="1"/>
  <c r="AD827" i="4"/>
  <c r="AE827" i="4" s="1"/>
  <c r="V828" i="4"/>
  <c r="X828" i="4"/>
  <c r="Y828" i="4"/>
  <c r="Z828" i="4" s="1"/>
  <c r="AA828" i="4"/>
  <c r="AB828" i="4"/>
  <c r="AC828" i="4" s="1"/>
  <c r="AD828" i="4"/>
  <c r="AE828" i="4" s="1"/>
  <c r="V829" i="4"/>
  <c r="X829" i="4"/>
  <c r="Y829" i="4"/>
  <c r="Z829" i="4" s="1"/>
  <c r="AA829" i="4"/>
  <c r="AB829" i="4"/>
  <c r="AC829" i="4" s="1"/>
  <c r="AD829" i="4"/>
  <c r="AE829" i="4" s="1"/>
  <c r="V830" i="4"/>
  <c r="X830" i="4"/>
  <c r="Y830" i="4"/>
  <c r="Z830" i="4" s="1"/>
  <c r="AA830" i="4"/>
  <c r="AB830" i="4"/>
  <c r="AC830" i="4" s="1"/>
  <c r="AD830" i="4"/>
  <c r="AE830" i="4" s="1"/>
  <c r="V831" i="4"/>
  <c r="X831" i="4"/>
  <c r="Y831" i="4"/>
  <c r="Z831" i="4" s="1"/>
  <c r="AA831" i="4"/>
  <c r="AB831" i="4"/>
  <c r="AC831" i="4" s="1"/>
  <c r="AD831" i="4"/>
  <c r="AE831" i="4" s="1"/>
  <c r="V832" i="4"/>
  <c r="X832" i="4"/>
  <c r="Y832" i="4"/>
  <c r="Z832" i="4" s="1"/>
  <c r="AA832" i="4"/>
  <c r="AB832" i="4"/>
  <c r="AC832" i="4" s="1"/>
  <c r="AD832" i="4"/>
  <c r="AE832" i="4" s="1"/>
  <c r="V833" i="4"/>
  <c r="X833" i="4"/>
  <c r="Y833" i="4"/>
  <c r="Z833" i="4" s="1"/>
  <c r="AA833" i="4"/>
  <c r="AB833" i="4"/>
  <c r="AC833" i="4" s="1"/>
  <c r="AD833" i="4"/>
  <c r="AE833" i="4" s="1"/>
  <c r="V834" i="4"/>
  <c r="X834" i="4"/>
  <c r="Y834" i="4"/>
  <c r="Z834" i="4" s="1"/>
  <c r="AA834" i="4"/>
  <c r="AB834" i="4"/>
  <c r="AC834" i="4" s="1"/>
  <c r="AD834" i="4"/>
  <c r="AE834" i="4" s="1"/>
  <c r="V835" i="4"/>
  <c r="X835" i="4"/>
  <c r="Y835" i="4"/>
  <c r="Z835" i="4" s="1"/>
  <c r="AA835" i="4"/>
  <c r="AB835" i="4"/>
  <c r="AC835" i="4" s="1"/>
  <c r="AD835" i="4"/>
  <c r="AE835" i="4" s="1"/>
  <c r="V836" i="4"/>
  <c r="X836" i="4"/>
  <c r="Y836" i="4"/>
  <c r="Z836" i="4" s="1"/>
  <c r="AA836" i="4"/>
  <c r="AB836" i="4"/>
  <c r="AC836" i="4" s="1"/>
  <c r="AD836" i="4"/>
  <c r="AE836" i="4" s="1"/>
  <c r="V837" i="4"/>
  <c r="X837" i="4"/>
  <c r="Y837" i="4"/>
  <c r="Z837" i="4" s="1"/>
  <c r="AA837" i="4"/>
  <c r="AB837" i="4"/>
  <c r="AC837" i="4" s="1"/>
  <c r="AD837" i="4"/>
  <c r="AE837" i="4" s="1"/>
  <c r="V838" i="4"/>
  <c r="X838" i="4"/>
  <c r="Y838" i="4"/>
  <c r="Z838" i="4" s="1"/>
  <c r="AA838" i="4"/>
  <c r="AB838" i="4"/>
  <c r="AC838" i="4" s="1"/>
  <c r="AD838" i="4"/>
  <c r="AE838" i="4"/>
  <c r="V839" i="4"/>
  <c r="X839" i="4"/>
  <c r="Y839" i="4"/>
  <c r="Z839" i="4" s="1"/>
  <c r="AA839" i="4"/>
  <c r="AB839" i="4"/>
  <c r="AC839" i="4" s="1"/>
  <c r="AD839" i="4"/>
  <c r="AE839" i="4" s="1"/>
  <c r="V840" i="4"/>
  <c r="X840" i="4"/>
  <c r="Y840" i="4"/>
  <c r="Z840" i="4" s="1"/>
  <c r="AA840" i="4"/>
  <c r="AB840" i="4"/>
  <c r="AC840" i="4" s="1"/>
  <c r="AD840" i="4"/>
  <c r="AE840" i="4" s="1"/>
  <c r="V841" i="4"/>
  <c r="X841" i="4"/>
  <c r="Y841" i="4"/>
  <c r="Z841" i="4" s="1"/>
  <c r="AA841" i="4"/>
  <c r="AB841" i="4"/>
  <c r="AC841" i="4" s="1"/>
  <c r="AD841" i="4"/>
  <c r="AE841" i="4" s="1"/>
  <c r="V842" i="4"/>
  <c r="X842" i="4"/>
  <c r="Y842" i="4"/>
  <c r="Z842" i="4" s="1"/>
  <c r="AA842" i="4"/>
  <c r="AB842" i="4"/>
  <c r="AC842" i="4" s="1"/>
  <c r="AD842" i="4"/>
  <c r="AE842" i="4" s="1"/>
  <c r="V843" i="4"/>
  <c r="X843" i="4"/>
  <c r="Y843" i="4"/>
  <c r="Z843" i="4" s="1"/>
  <c r="AA843" i="4"/>
  <c r="AB843" i="4"/>
  <c r="AC843" i="4" s="1"/>
  <c r="AD843" i="4"/>
  <c r="AE843" i="4" s="1"/>
  <c r="V844" i="4"/>
  <c r="X844" i="4"/>
  <c r="Y844" i="4"/>
  <c r="Z844" i="4" s="1"/>
  <c r="AA844" i="4"/>
  <c r="AB844" i="4"/>
  <c r="AC844" i="4" s="1"/>
  <c r="AD844" i="4"/>
  <c r="AE844" i="4" s="1"/>
  <c r="V845" i="4"/>
  <c r="X845" i="4"/>
  <c r="Y845" i="4"/>
  <c r="Z845" i="4" s="1"/>
  <c r="AA845" i="4"/>
  <c r="AB845" i="4"/>
  <c r="AC845" i="4" s="1"/>
  <c r="AD845" i="4"/>
  <c r="AE845" i="4" s="1"/>
  <c r="V846" i="4"/>
  <c r="X846" i="4"/>
  <c r="Y846" i="4"/>
  <c r="Z846" i="4" s="1"/>
  <c r="AA846" i="4"/>
  <c r="AB846" i="4"/>
  <c r="AC846" i="4" s="1"/>
  <c r="AD846" i="4"/>
  <c r="AE846" i="4" s="1"/>
  <c r="V847" i="4"/>
  <c r="X847" i="4"/>
  <c r="Y847" i="4"/>
  <c r="Z847" i="4" s="1"/>
  <c r="AA847" i="4"/>
  <c r="AB847" i="4"/>
  <c r="AC847" i="4" s="1"/>
  <c r="AD847" i="4"/>
  <c r="AE847" i="4" s="1"/>
  <c r="V848" i="4"/>
  <c r="X848" i="4"/>
  <c r="Y848" i="4"/>
  <c r="Z848" i="4" s="1"/>
  <c r="AA848" i="4"/>
  <c r="AB848" i="4"/>
  <c r="AC848" i="4" s="1"/>
  <c r="AD848" i="4"/>
  <c r="AE848" i="4" s="1"/>
  <c r="V849" i="4"/>
  <c r="X849" i="4"/>
  <c r="Y849" i="4"/>
  <c r="Z849" i="4" s="1"/>
  <c r="AA849" i="4"/>
  <c r="AB849" i="4"/>
  <c r="AC849" i="4" s="1"/>
  <c r="AD849" i="4"/>
  <c r="V850" i="4"/>
  <c r="X850" i="4"/>
  <c r="Y850" i="4"/>
  <c r="Z850" i="4" s="1"/>
  <c r="AA850" i="4"/>
  <c r="AB850" i="4"/>
  <c r="AC850" i="4" s="1"/>
  <c r="AD850" i="4"/>
  <c r="AE850" i="4" s="1"/>
  <c r="V851" i="4"/>
  <c r="X851" i="4"/>
  <c r="Y851" i="4"/>
  <c r="Z851" i="4" s="1"/>
  <c r="AA851" i="4"/>
  <c r="AB851" i="4"/>
  <c r="AC851" i="4" s="1"/>
  <c r="AD851" i="4"/>
  <c r="AE851" i="4" s="1"/>
  <c r="V852" i="4"/>
  <c r="X852" i="4"/>
  <c r="Y852" i="4"/>
  <c r="Z852" i="4" s="1"/>
  <c r="AA852" i="4"/>
  <c r="AB852" i="4"/>
  <c r="AC852" i="4" s="1"/>
  <c r="AD852" i="4"/>
  <c r="AE852" i="4" s="1"/>
  <c r="V853" i="4"/>
  <c r="X853" i="4"/>
  <c r="Y853" i="4"/>
  <c r="Z853" i="4" s="1"/>
  <c r="AA853" i="4"/>
  <c r="AB853" i="4"/>
  <c r="AC853" i="4" s="1"/>
  <c r="AD853" i="4"/>
  <c r="AE853" i="4" s="1"/>
  <c r="V854" i="4"/>
  <c r="X854" i="4"/>
  <c r="Y854" i="4"/>
  <c r="Z854" i="4" s="1"/>
  <c r="AA854" i="4"/>
  <c r="AB854" i="4"/>
  <c r="AC854" i="4" s="1"/>
  <c r="AD854" i="4"/>
  <c r="AE854" i="4" s="1"/>
  <c r="V855" i="4"/>
  <c r="X855" i="4"/>
  <c r="Y855" i="4"/>
  <c r="Z855" i="4" s="1"/>
  <c r="AA855" i="4"/>
  <c r="AB855" i="4"/>
  <c r="AC855" i="4" s="1"/>
  <c r="AD855" i="4"/>
  <c r="AE855" i="4" s="1"/>
  <c r="V856" i="4"/>
  <c r="X856" i="4"/>
  <c r="Y856" i="4"/>
  <c r="Z856" i="4" s="1"/>
  <c r="AA856" i="4"/>
  <c r="AB856" i="4"/>
  <c r="AC856" i="4" s="1"/>
  <c r="AD856" i="4"/>
  <c r="AE856" i="4" s="1"/>
  <c r="V857" i="4"/>
  <c r="X857" i="4"/>
  <c r="Y857" i="4"/>
  <c r="Z857" i="4" s="1"/>
  <c r="AA857" i="4"/>
  <c r="AB857" i="4"/>
  <c r="AC857" i="4" s="1"/>
  <c r="AD857" i="4"/>
  <c r="V858" i="4"/>
  <c r="X858" i="4"/>
  <c r="Y858" i="4"/>
  <c r="Z858" i="4" s="1"/>
  <c r="AA858" i="4"/>
  <c r="AB858" i="4"/>
  <c r="AC858" i="4" s="1"/>
  <c r="AD858" i="4"/>
  <c r="AE858" i="4" s="1"/>
  <c r="V859" i="4"/>
  <c r="X859" i="4"/>
  <c r="Y859" i="4"/>
  <c r="Z859" i="4" s="1"/>
  <c r="AA859" i="4"/>
  <c r="AB859" i="4"/>
  <c r="AC859" i="4" s="1"/>
  <c r="AD859" i="4"/>
  <c r="AE859" i="4" s="1"/>
  <c r="V860" i="4"/>
  <c r="X860" i="4"/>
  <c r="Y860" i="4"/>
  <c r="Z860" i="4" s="1"/>
  <c r="AA860" i="4"/>
  <c r="AB860" i="4"/>
  <c r="AC860" i="4" s="1"/>
  <c r="AD860" i="4"/>
  <c r="AE860" i="4"/>
  <c r="V861" i="4"/>
  <c r="X861" i="4"/>
  <c r="Y861" i="4"/>
  <c r="Z861" i="4" s="1"/>
  <c r="AA861" i="4"/>
  <c r="AB861" i="4"/>
  <c r="AC861" i="4" s="1"/>
  <c r="AD861" i="4"/>
  <c r="AE861" i="4" s="1"/>
  <c r="V862" i="4"/>
  <c r="X862" i="4"/>
  <c r="Y862" i="4"/>
  <c r="Z862" i="4" s="1"/>
  <c r="AA862" i="4"/>
  <c r="AB862" i="4"/>
  <c r="AC862" i="4" s="1"/>
  <c r="AD862" i="4"/>
  <c r="AE862" i="4" s="1"/>
  <c r="V863" i="4"/>
  <c r="X863" i="4"/>
  <c r="Y863" i="4"/>
  <c r="Z863" i="4" s="1"/>
  <c r="AA863" i="4"/>
  <c r="AB863" i="4"/>
  <c r="AC863" i="4" s="1"/>
  <c r="AD863" i="4"/>
  <c r="AE863" i="4" s="1"/>
  <c r="V864" i="4"/>
  <c r="X864" i="4"/>
  <c r="Y864" i="4"/>
  <c r="Z864" i="4" s="1"/>
  <c r="AA864" i="4"/>
  <c r="AB864" i="4"/>
  <c r="AC864" i="4" s="1"/>
  <c r="AD864" i="4"/>
  <c r="AE864" i="4" s="1"/>
  <c r="V865" i="4"/>
  <c r="X865" i="4"/>
  <c r="Y865" i="4"/>
  <c r="Z865" i="4" s="1"/>
  <c r="AA865" i="4"/>
  <c r="AB865" i="4"/>
  <c r="AC865" i="4" s="1"/>
  <c r="AD865" i="4"/>
  <c r="V866" i="4"/>
  <c r="X866" i="4"/>
  <c r="Y866" i="4"/>
  <c r="Z866" i="4" s="1"/>
  <c r="AA866" i="4"/>
  <c r="AB866" i="4"/>
  <c r="AC866" i="4" s="1"/>
  <c r="AD866" i="4"/>
  <c r="AE866" i="4"/>
  <c r="V867" i="4"/>
  <c r="X867" i="4"/>
  <c r="Y867" i="4"/>
  <c r="Z867" i="4" s="1"/>
  <c r="AA867" i="4"/>
  <c r="AB867" i="4"/>
  <c r="AC867" i="4" s="1"/>
  <c r="AD867" i="4"/>
  <c r="AE867" i="4" s="1"/>
  <c r="V868" i="4"/>
  <c r="X868" i="4"/>
  <c r="Y868" i="4"/>
  <c r="Z868" i="4" s="1"/>
  <c r="AA868" i="4"/>
  <c r="AB868" i="4"/>
  <c r="AC868" i="4" s="1"/>
  <c r="AD868" i="4"/>
  <c r="AE868" i="4"/>
  <c r="V869" i="4"/>
  <c r="X869" i="4"/>
  <c r="Y869" i="4"/>
  <c r="Z869" i="4" s="1"/>
  <c r="AA869" i="4"/>
  <c r="AB869" i="4"/>
  <c r="AC869" i="4" s="1"/>
  <c r="AD869" i="4"/>
  <c r="AE869" i="4" s="1"/>
  <c r="V870" i="4"/>
  <c r="X870" i="4"/>
  <c r="Y870" i="4"/>
  <c r="Z870" i="4" s="1"/>
  <c r="AA870" i="4"/>
  <c r="AB870" i="4"/>
  <c r="AC870" i="4" s="1"/>
  <c r="AD870" i="4"/>
  <c r="AE870" i="4" s="1"/>
  <c r="V871" i="4"/>
  <c r="X871" i="4"/>
  <c r="Y871" i="4"/>
  <c r="Z871" i="4" s="1"/>
  <c r="AA871" i="4"/>
  <c r="AB871" i="4"/>
  <c r="AC871" i="4" s="1"/>
  <c r="AD871" i="4"/>
  <c r="AE871" i="4" s="1"/>
  <c r="V872" i="4"/>
  <c r="X872" i="4"/>
  <c r="Y872" i="4"/>
  <c r="Z872" i="4" s="1"/>
  <c r="AA872" i="4"/>
  <c r="AB872" i="4"/>
  <c r="AC872" i="4" s="1"/>
  <c r="AD872" i="4"/>
  <c r="AE872" i="4"/>
  <c r="V873" i="4"/>
  <c r="X873" i="4"/>
  <c r="Y873" i="4"/>
  <c r="Z873" i="4" s="1"/>
  <c r="AA873" i="4"/>
  <c r="AB873" i="4"/>
  <c r="AC873" i="4" s="1"/>
  <c r="AD873" i="4"/>
  <c r="V874" i="4"/>
  <c r="X874" i="4"/>
  <c r="Y874" i="4"/>
  <c r="Z874" i="4" s="1"/>
  <c r="AA874" i="4"/>
  <c r="AB874" i="4"/>
  <c r="AC874" i="4" s="1"/>
  <c r="AD874" i="4"/>
  <c r="AE874" i="4" s="1"/>
  <c r="V875" i="4"/>
  <c r="X875" i="4"/>
  <c r="Y875" i="4"/>
  <c r="Z875" i="4" s="1"/>
  <c r="AA875" i="4"/>
  <c r="AB875" i="4"/>
  <c r="AC875" i="4" s="1"/>
  <c r="AD875" i="4"/>
  <c r="AE875" i="4" s="1"/>
  <c r="V876" i="4"/>
  <c r="X876" i="4"/>
  <c r="Y876" i="4"/>
  <c r="Z876" i="4" s="1"/>
  <c r="AA876" i="4"/>
  <c r="AB876" i="4"/>
  <c r="AC876" i="4" s="1"/>
  <c r="AD876" i="4"/>
  <c r="AE876" i="4" s="1"/>
  <c r="V877" i="4"/>
  <c r="X877" i="4"/>
  <c r="Y877" i="4"/>
  <c r="Z877" i="4" s="1"/>
  <c r="AA877" i="4"/>
  <c r="AB877" i="4"/>
  <c r="AC877" i="4" s="1"/>
  <c r="AD877" i="4"/>
  <c r="AE877" i="4" s="1"/>
  <c r="V878" i="4"/>
  <c r="X878" i="4"/>
  <c r="Y878" i="4"/>
  <c r="Z878" i="4" s="1"/>
  <c r="AA878" i="4"/>
  <c r="AB878" i="4"/>
  <c r="AC878" i="4" s="1"/>
  <c r="AD878" i="4"/>
  <c r="AE878" i="4" s="1"/>
  <c r="V879" i="4"/>
  <c r="X879" i="4"/>
  <c r="Y879" i="4"/>
  <c r="Z879" i="4" s="1"/>
  <c r="AA879" i="4"/>
  <c r="AB879" i="4"/>
  <c r="AC879" i="4" s="1"/>
  <c r="AD879" i="4"/>
  <c r="AE879" i="4" s="1"/>
  <c r="V880" i="4"/>
  <c r="X880" i="4"/>
  <c r="Y880" i="4"/>
  <c r="Z880" i="4" s="1"/>
  <c r="AA880" i="4"/>
  <c r="AB880" i="4"/>
  <c r="AC880" i="4" s="1"/>
  <c r="AD880" i="4"/>
  <c r="AE880" i="4" s="1"/>
  <c r="V881" i="4"/>
  <c r="X881" i="4"/>
  <c r="Y881" i="4"/>
  <c r="Z881" i="4" s="1"/>
  <c r="AA881" i="4"/>
  <c r="AB881" i="4"/>
  <c r="AC881" i="4" s="1"/>
  <c r="AD881" i="4"/>
  <c r="V882" i="4"/>
  <c r="X882" i="4"/>
  <c r="Y882" i="4"/>
  <c r="Z882" i="4" s="1"/>
  <c r="AA882" i="4"/>
  <c r="AB882" i="4"/>
  <c r="AC882" i="4" s="1"/>
  <c r="AD882" i="4"/>
  <c r="AE882" i="4" s="1"/>
  <c r="V883" i="4"/>
  <c r="X883" i="4"/>
  <c r="Y883" i="4"/>
  <c r="Z883" i="4" s="1"/>
  <c r="AA883" i="4"/>
  <c r="AB883" i="4"/>
  <c r="AC883" i="4" s="1"/>
  <c r="AD883" i="4"/>
  <c r="AE883" i="4" s="1"/>
  <c r="V884" i="4"/>
  <c r="X884" i="4"/>
  <c r="Y884" i="4"/>
  <c r="Z884" i="4" s="1"/>
  <c r="AA884" i="4"/>
  <c r="AB884" i="4"/>
  <c r="AC884" i="4" s="1"/>
  <c r="AD884" i="4"/>
  <c r="AE884" i="4" s="1"/>
  <c r="V885" i="4"/>
  <c r="X885" i="4"/>
  <c r="Y885" i="4"/>
  <c r="Z885" i="4" s="1"/>
  <c r="AA885" i="4"/>
  <c r="AB885" i="4"/>
  <c r="AC885" i="4" s="1"/>
  <c r="AD885" i="4"/>
  <c r="AE885" i="4" s="1"/>
  <c r="V886" i="4"/>
  <c r="X886" i="4"/>
  <c r="Y886" i="4"/>
  <c r="Z886" i="4" s="1"/>
  <c r="AA886" i="4"/>
  <c r="AB886" i="4"/>
  <c r="AC886" i="4" s="1"/>
  <c r="AD886" i="4"/>
  <c r="AE886" i="4" s="1"/>
  <c r="V887" i="4"/>
  <c r="X887" i="4"/>
  <c r="Y887" i="4"/>
  <c r="Z887" i="4" s="1"/>
  <c r="AA887" i="4"/>
  <c r="AB887" i="4"/>
  <c r="AC887" i="4" s="1"/>
  <c r="AD887" i="4"/>
  <c r="AE887" i="4" s="1"/>
  <c r="V888" i="4"/>
  <c r="X888" i="4"/>
  <c r="Y888" i="4"/>
  <c r="Z888" i="4" s="1"/>
  <c r="AA888" i="4"/>
  <c r="AB888" i="4"/>
  <c r="AC888" i="4" s="1"/>
  <c r="AD888" i="4"/>
  <c r="AE888" i="4" s="1"/>
  <c r="V889" i="4"/>
  <c r="X889" i="4"/>
  <c r="Y889" i="4"/>
  <c r="Z889" i="4" s="1"/>
  <c r="AA889" i="4"/>
  <c r="AB889" i="4"/>
  <c r="AC889" i="4" s="1"/>
  <c r="AD889" i="4"/>
  <c r="V890" i="4"/>
  <c r="X890" i="4"/>
  <c r="Y890" i="4"/>
  <c r="Z890" i="4" s="1"/>
  <c r="AA890" i="4"/>
  <c r="AB890" i="4"/>
  <c r="AC890" i="4" s="1"/>
  <c r="AD890" i="4"/>
  <c r="AE890" i="4" s="1"/>
  <c r="V891" i="4"/>
  <c r="X891" i="4"/>
  <c r="Y891" i="4"/>
  <c r="Z891" i="4" s="1"/>
  <c r="AA891" i="4"/>
  <c r="AB891" i="4"/>
  <c r="AC891" i="4" s="1"/>
  <c r="AD891" i="4"/>
  <c r="AE891" i="4" s="1"/>
  <c r="V892" i="4"/>
  <c r="X892" i="4"/>
  <c r="Y892" i="4"/>
  <c r="Z892" i="4" s="1"/>
  <c r="AA892" i="4"/>
  <c r="AB892" i="4"/>
  <c r="AC892" i="4" s="1"/>
  <c r="AD892" i="4"/>
  <c r="AE892" i="4" s="1"/>
  <c r="V893" i="4"/>
  <c r="X893" i="4"/>
  <c r="Y893" i="4"/>
  <c r="Z893" i="4" s="1"/>
  <c r="AA893" i="4"/>
  <c r="AB893" i="4"/>
  <c r="AC893" i="4" s="1"/>
  <c r="AD893" i="4"/>
  <c r="AE893" i="4" s="1"/>
  <c r="V894" i="4"/>
  <c r="X894" i="4"/>
  <c r="Y894" i="4"/>
  <c r="Z894" i="4" s="1"/>
  <c r="AA894" i="4"/>
  <c r="AB894" i="4"/>
  <c r="AC894" i="4" s="1"/>
  <c r="AD894" i="4"/>
  <c r="AE894" i="4" s="1"/>
  <c r="V895" i="4"/>
  <c r="X895" i="4"/>
  <c r="Y895" i="4"/>
  <c r="Z895" i="4" s="1"/>
  <c r="AA895" i="4"/>
  <c r="AB895" i="4"/>
  <c r="AC895" i="4" s="1"/>
  <c r="AD895" i="4"/>
  <c r="AE895" i="4" s="1"/>
  <c r="V896" i="4"/>
  <c r="X896" i="4"/>
  <c r="Y896" i="4"/>
  <c r="Z896" i="4" s="1"/>
  <c r="AA896" i="4"/>
  <c r="AB896" i="4"/>
  <c r="AC896" i="4" s="1"/>
  <c r="AD896" i="4"/>
  <c r="AE896" i="4" s="1"/>
  <c r="V897" i="4"/>
  <c r="X897" i="4"/>
  <c r="Y897" i="4"/>
  <c r="Z897" i="4" s="1"/>
  <c r="AA897" i="4"/>
  <c r="AB897" i="4"/>
  <c r="AC897" i="4" s="1"/>
  <c r="AD897" i="4"/>
  <c r="AE897" i="4" s="1"/>
  <c r="V898" i="4"/>
  <c r="X898" i="4"/>
  <c r="Y898" i="4"/>
  <c r="Z898" i="4" s="1"/>
  <c r="AA898" i="4"/>
  <c r="AB898" i="4"/>
  <c r="AC898" i="4" s="1"/>
  <c r="AD898" i="4"/>
  <c r="AE898" i="4" s="1"/>
  <c r="V899" i="4"/>
  <c r="X899" i="4"/>
  <c r="Y899" i="4"/>
  <c r="Z899" i="4" s="1"/>
  <c r="AA899" i="4"/>
  <c r="AB899" i="4"/>
  <c r="AC899" i="4" s="1"/>
  <c r="AD899" i="4"/>
  <c r="AE899" i="4" s="1"/>
  <c r="V900" i="4"/>
  <c r="X900" i="4"/>
  <c r="Y900" i="4"/>
  <c r="Z900" i="4" s="1"/>
  <c r="AA900" i="4"/>
  <c r="AB900" i="4"/>
  <c r="AC900" i="4" s="1"/>
  <c r="AD900" i="4"/>
  <c r="AE900" i="4" s="1"/>
  <c r="V901" i="4"/>
  <c r="X901" i="4"/>
  <c r="Y901" i="4"/>
  <c r="Z901" i="4" s="1"/>
  <c r="AA901" i="4"/>
  <c r="AB901" i="4"/>
  <c r="AC901" i="4" s="1"/>
  <c r="AD901" i="4"/>
  <c r="AE901" i="4" s="1"/>
  <c r="V902" i="4"/>
  <c r="X902" i="4"/>
  <c r="Y902" i="4"/>
  <c r="Z902" i="4" s="1"/>
  <c r="AA902" i="4"/>
  <c r="AB902" i="4"/>
  <c r="AC902" i="4" s="1"/>
  <c r="AD902" i="4"/>
  <c r="AE902" i="4" s="1"/>
  <c r="V903" i="4"/>
  <c r="X903" i="4"/>
  <c r="Y903" i="4"/>
  <c r="Z903" i="4" s="1"/>
  <c r="AA903" i="4"/>
  <c r="AB903" i="4"/>
  <c r="AC903" i="4" s="1"/>
  <c r="AD903" i="4"/>
  <c r="AE903" i="4" s="1"/>
  <c r="V904" i="4"/>
  <c r="X904" i="4"/>
  <c r="Y904" i="4"/>
  <c r="Z904" i="4" s="1"/>
  <c r="AA904" i="4"/>
  <c r="AB904" i="4"/>
  <c r="AC904" i="4" s="1"/>
  <c r="AD904" i="4"/>
  <c r="AE904" i="4" s="1"/>
  <c r="V905" i="4"/>
  <c r="X905" i="4"/>
  <c r="Y905" i="4"/>
  <c r="Z905" i="4" s="1"/>
  <c r="AA905" i="4"/>
  <c r="AB905" i="4"/>
  <c r="AC905" i="4" s="1"/>
  <c r="AD905" i="4"/>
  <c r="AE905" i="4"/>
  <c r="V906" i="4"/>
  <c r="X906" i="4"/>
  <c r="Y906" i="4"/>
  <c r="Z906" i="4" s="1"/>
  <c r="AA906" i="4"/>
  <c r="AB906" i="4"/>
  <c r="AC906" i="4" s="1"/>
  <c r="AD906" i="4"/>
  <c r="AE906" i="4" s="1"/>
  <c r="V907" i="4"/>
  <c r="X907" i="4"/>
  <c r="Y907" i="4"/>
  <c r="Z907" i="4" s="1"/>
  <c r="AA907" i="4"/>
  <c r="AB907" i="4"/>
  <c r="AC907" i="4" s="1"/>
  <c r="AD907" i="4"/>
  <c r="AE907" i="4" s="1"/>
  <c r="V908" i="4"/>
  <c r="X908" i="4"/>
  <c r="Y908" i="4"/>
  <c r="Z908" i="4" s="1"/>
  <c r="AA908" i="4"/>
  <c r="AB908" i="4"/>
  <c r="AC908" i="4" s="1"/>
  <c r="AD908" i="4"/>
  <c r="AE908" i="4" s="1"/>
  <c r="V909" i="4"/>
  <c r="X909" i="4"/>
  <c r="Y909" i="4"/>
  <c r="Z909" i="4" s="1"/>
  <c r="AA909" i="4"/>
  <c r="AB909" i="4"/>
  <c r="AC909" i="4" s="1"/>
  <c r="AD909" i="4"/>
  <c r="AE909" i="4"/>
  <c r="V910" i="4"/>
  <c r="X910" i="4"/>
  <c r="Y910" i="4"/>
  <c r="Z910" i="4" s="1"/>
  <c r="AA910" i="4"/>
  <c r="AB910" i="4"/>
  <c r="AC910" i="4" s="1"/>
  <c r="AD910" i="4"/>
  <c r="AE910" i="4" s="1"/>
  <c r="V911" i="4"/>
  <c r="X911" i="4"/>
  <c r="Y911" i="4"/>
  <c r="Z911" i="4" s="1"/>
  <c r="AA911" i="4"/>
  <c r="AB911" i="4"/>
  <c r="AC911" i="4" s="1"/>
  <c r="AD911" i="4"/>
  <c r="AE911" i="4" s="1"/>
  <c r="V912" i="4"/>
  <c r="X912" i="4"/>
  <c r="Y912" i="4"/>
  <c r="Z912" i="4" s="1"/>
  <c r="AA912" i="4"/>
  <c r="AB912" i="4"/>
  <c r="AC912" i="4" s="1"/>
  <c r="AD912" i="4"/>
  <c r="AE912" i="4" s="1"/>
  <c r="V913" i="4"/>
  <c r="X913" i="4"/>
  <c r="Y913" i="4"/>
  <c r="Z913" i="4" s="1"/>
  <c r="AA913" i="4"/>
  <c r="AB913" i="4"/>
  <c r="AC913" i="4" s="1"/>
  <c r="AD913" i="4"/>
  <c r="AE913" i="4" s="1"/>
  <c r="V914" i="4"/>
  <c r="X914" i="4"/>
  <c r="Y914" i="4"/>
  <c r="Z914" i="4" s="1"/>
  <c r="AA914" i="4"/>
  <c r="AB914" i="4"/>
  <c r="AC914" i="4" s="1"/>
  <c r="AD914" i="4"/>
  <c r="AE914" i="4" s="1"/>
  <c r="V915" i="4"/>
  <c r="X915" i="4"/>
  <c r="Y915" i="4"/>
  <c r="Z915" i="4" s="1"/>
  <c r="AA915" i="4"/>
  <c r="AB915" i="4"/>
  <c r="AC915" i="4" s="1"/>
  <c r="AD915" i="4"/>
  <c r="AE915" i="4" s="1"/>
  <c r="V916" i="4"/>
  <c r="X916" i="4"/>
  <c r="Y916" i="4"/>
  <c r="Z916" i="4" s="1"/>
  <c r="AA916" i="4"/>
  <c r="AB916" i="4"/>
  <c r="AC916" i="4" s="1"/>
  <c r="AD916" i="4"/>
  <c r="AE916" i="4" s="1"/>
  <c r="V917" i="4"/>
  <c r="X917" i="4"/>
  <c r="Y917" i="4"/>
  <c r="Z917" i="4" s="1"/>
  <c r="AA917" i="4"/>
  <c r="AB917" i="4"/>
  <c r="AC917" i="4" s="1"/>
  <c r="AD917" i="4"/>
  <c r="AE917" i="4" s="1"/>
  <c r="V918" i="4"/>
  <c r="X918" i="4"/>
  <c r="Y918" i="4"/>
  <c r="Z918" i="4" s="1"/>
  <c r="AA918" i="4"/>
  <c r="AB918" i="4"/>
  <c r="AC918" i="4" s="1"/>
  <c r="AD918" i="4"/>
  <c r="AE918" i="4" s="1"/>
  <c r="V919" i="4"/>
  <c r="X919" i="4"/>
  <c r="Y919" i="4"/>
  <c r="Z919" i="4" s="1"/>
  <c r="AA919" i="4"/>
  <c r="AB919" i="4"/>
  <c r="AC919" i="4" s="1"/>
  <c r="AD919" i="4"/>
  <c r="AE919" i="4" s="1"/>
  <c r="V920" i="4"/>
  <c r="X920" i="4"/>
  <c r="Y920" i="4"/>
  <c r="Z920" i="4" s="1"/>
  <c r="AA920" i="4"/>
  <c r="AB920" i="4"/>
  <c r="AC920" i="4" s="1"/>
  <c r="AD920" i="4"/>
  <c r="AE920" i="4" s="1"/>
  <c r="V921" i="4"/>
  <c r="X921" i="4"/>
  <c r="Y921" i="4"/>
  <c r="Z921" i="4" s="1"/>
  <c r="AA921" i="4"/>
  <c r="AB921" i="4"/>
  <c r="AC921" i="4" s="1"/>
  <c r="AD921" i="4"/>
  <c r="AE921" i="4" s="1"/>
  <c r="V922" i="4"/>
  <c r="X922" i="4"/>
  <c r="Y922" i="4"/>
  <c r="Z922" i="4" s="1"/>
  <c r="AA922" i="4"/>
  <c r="AB922" i="4"/>
  <c r="AC922" i="4" s="1"/>
  <c r="AD922" i="4"/>
  <c r="AE922" i="4" s="1"/>
  <c r="V923" i="4"/>
  <c r="X923" i="4"/>
  <c r="Y923" i="4"/>
  <c r="Z923" i="4" s="1"/>
  <c r="AA923" i="4"/>
  <c r="AB923" i="4"/>
  <c r="AC923" i="4" s="1"/>
  <c r="AD923" i="4"/>
  <c r="AE923" i="4" s="1"/>
  <c r="V924" i="4"/>
  <c r="X924" i="4"/>
  <c r="Y924" i="4"/>
  <c r="Z924" i="4" s="1"/>
  <c r="AA924" i="4"/>
  <c r="AB924" i="4"/>
  <c r="AC924" i="4" s="1"/>
  <c r="AD924" i="4"/>
  <c r="AE924" i="4" s="1"/>
  <c r="V925" i="4"/>
  <c r="X925" i="4"/>
  <c r="Y925" i="4"/>
  <c r="Z925" i="4" s="1"/>
  <c r="AA925" i="4"/>
  <c r="AB925" i="4"/>
  <c r="AC925" i="4" s="1"/>
  <c r="AD925" i="4"/>
  <c r="AE925" i="4" s="1"/>
  <c r="V926" i="4"/>
  <c r="X926" i="4"/>
  <c r="Y926" i="4"/>
  <c r="Z926" i="4" s="1"/>
  <c r="AA926" i="4"/>
  <c r="AB926" i="4"/>
  <c r="AC926" i="4" s="1"/>
  <c r="AD926" i="4"/>
  <c r="AE926" i="4" s="1"/>
  <c r="V927" i="4"/>
  <c r="X927" i="4"/>
  <c r="Y927" i="4"/>
  <c r="Z927" i="4" s="1"/>
  <c r="AA927" i="4"/>
  <c r="AB927" i="4"/>
  <c r="AC927" i="4" s="1"/>
  <c r="AD927" i="4"/>
  <c r="AE927" i="4" s="1"/>
  <c r="V928" i="4"/>
  <c r="X928" i="4"/>
  <c r="Y928" i="4"/>
  <c r="Z928" i="4" s="1"/>
  <c r="AA928" i="4"/>
  <c r="AB928" i="4"/>
  <c r="AC928" i="4" s="1"/>
  <c r="AD928" i="4"/>
  <c r="AE928" i="4" s="1"/>
  <c r="V929" i="4"/>
  <c r="X929" i="4"/>
  <c r="Y929" i="4"/>
  <c r="Z929" i="4" s="1"/>
  <c r="AA929" i="4"/>
  <c r="AB929" i="4"/>
  <c r="AC929" i="4" s="1"/>
  <c r="AD929" i="4"/>
  <c r="AE929" i="4" s="1"/>
  <c r="V930" i="4"/>
  <c r="X930" i="4"/>
  <c r="Y930" i="4"/>
  <c r="Z930" i="4" s="1"/>
  <c r="AA930" i="4"/>
  <c r="AB930" i="4"/>
  <c r="AC930" i="4" s="1"/>
  <c r="AD930" i="4"/>
  <c r="AE930" i="4" s="1"/>
  <c r="V931" i="4"/>
  <c r="X931" i="4"/>
  <c r="Y931" i="4"/>
  <c r="Z931" i="4" s="1"/>
  <c r="AA931" i="4"/>
  <c r="AB931" i="4"/>
  <c r="AC931" i="4" s="1"/>
  <c r="AD931" i="4"/>
  <c r="AE931" i="4" s="1"/>
  <c r="V932" i="4"/>
  <c r="X932" i="4"/>
  <c r="Y932" i="4"/>
  <c r="Z932" i="4" s="1"/>
  <c r="AA932" i="4"/>
  <c r="AB932" i="4"/>
  <c r="AC932" i="4" s="1"/>
  <c r="AD932" i="4"/>
  <c r="AE932" i="4" s="1"/>
  <c r="V933" i="4"/>
  <c r="X933" i="4"/>
  <c r="Y933" i="4"/>
  <c r="Z933" i="4" s="1"/>
  <c r="AA933" i="4"/>
  <c r="AB933" i="4"/>
  <c r="AC933" i="4" s="1"/>
  <c r="AD933" i="4"/>
  <c r="AE933" i="4" s="1"/>
  <c r="V934" i="4"/>
  <c r="X934" i="4"/>
  <c r="Y934" i="4"/>
  <c r="Z934" i="4" s="1"/>
  <c r="AA934" i="4"/>
  <c r="AB934" i="4"/>
  <c r="AC934" i="4" s="1"/>
  <c r="AD934" i="4"/>
  <c r="AE934" i="4" s="1"/>
  <c r="V935" i="4"/>
  <c r="X935" i="4"/>
  <c r="Y935" i="4"/>
  <c r="Z935" i="4" s="1"/>
  <c r="AA935" i="4"/>
  <c r="AB935" i="4"/>
  <c r="AC935" i="4" s="1"/>
  <c r="AD935" i="4"/>
  <c r="AE935" i="4" s="1"/>
  <c r="V936" i="4"/>
  <c r="X936" i="4"/>
  <c r="Y936" i="4"/>
  <c r="Z936" i="4" s="1"/>
  <c r="AA936" i="4"/>
  <c r="AB936" i="4"/>
  <c r="AC936" i="4" s="1"/>
  <c r="AD936" i="4"/>
  <c r="AE936" i="4" s="1"/>
  <c r="V937" i="4"/>
  <c r="X937" i="4"/>
  <c r="Y937" i="4"/>
  <c r="Z937" i="4" s="1"/>
  <c r="AA937" i="4"/>
  <c r="AB937" i="4"/>
  <c r="AC937" i="4" s="1"/>
  <c r="AD937" i="4"/>
  <c r="AE937" i="4" s="1"/>
  <c r="V938" i="4"/>
  <c r="X938" i="4"/>
  <c r="Y938" i="4"/>
  <c r="Z938" i="4" s="1"/>
  <c r="AA938" i="4"/>
  <c r="AB938" i="4"/>
  <c r="AC938" i="4" s="1"/>
  <c r="AD938" i="4"/>
  <c r="AE938" i="4" s="1"/>
  <c r="V939" i="4"/>
  <c r="X939" i="4"/>
  <c r="Y939" i="4"/>
  <c r="Z939" i="4" s="1"/>
  <c r="AA939" i="4"/>
  <c r="AB939" i="4"/>
  <c r="AC939" i="4" s="1"/>
  <c r="AD939" i="4"/>
  <c r="AE939" i="4" s="1"/>
  <c r="V940" i="4"/>
  <c r="X940" i="4"/>
  <c r="Y940" i="4"/>
  <c r="Z940" i="4" s="1"/>
  <c r="AA940" i="4"/>
  <c r="AB940" i="4"/>
  <c r="AC940" i="4" s="1"/>
  <c r="AD940" i="4"/>
  <c r="AE940" i="4" s="1"/>
  <c r="V941" i="4"/>
  <c r="X941" i="4"/>
  <c r="Y941" i="4"/>
  <c r="Z941" i="4" s="1"/>
  <c r="AA941" i="4"/>
  <c r="AB941" i="4"/>
  <c r="AC941" i="4" s="1"/>
  <c r="AD941" i="4"/>
  <c r="AE941" i="4" s="1"/>
  <c r="V942" i="4"/>
  <c r="X942" i="4"/>
  <c r="Y942" i="4"/>
  <c r="Z942" i="4" s="1"/>
  <c r="AA942" i="4"/>
  <c r="AB942" i="4"/>
  <c r="AC942" i="4" s="1"/>
  <c r="AD942" i="4"/>
  <c r="AE942" i="4" s="1"/>
  <c r="V943" i="4"/>
  <c r="X943" i="4"/>
  <c r="Y943" i="4"/>
  <c r="Z943" i="4" s="1"/>
  <c r="AA943" i="4"/>
  <c r="AB943" i="4"/>
  <c r="AC943" i="4" s="1"/>
  <c r="AD943" i="4"/>
  <c r="AE943" i="4" s="1"/>
  <c r="V944" i="4"/>
  <c r="X944" i="4"/>
  <c r="Y944" i="4"/>
  <c r="Z944" i="4" s="1"/>
  <c r="AA944" i="4"/>
  <c r="AB944" i="4"/>
  <c r="AC944" i="4" s="1"/>
  <c r="AD944" i="4"/>
  <c r="AE944" i="4" s="1"/>
  <c r="V945" i="4"/>
  <c r="X945" i="4"/>
  <c r="Y945" i="4"/>
  <c r="Z945" i="4" s="1"/>
  <c r="AA945" i="4"/>
  <c r="AB945" i="4"/>
  <c r="AC945" i="4" s="1"/>
  <c r="AD945" i="4"/>
  <c r="AE945" i="4" s="1"/>
  <c r="V946" i="4"/>
  <c r="X946" i="4"/>
  <c r="Y946" i="4"/>
  <c r="Z946" i="4" s="1"/>
  <c r="AA946" i="4"/>
  <c r="AB946" i="4"/>
  <c r="AC946" i="4" s="1"/>
  <c r="AD946" i="4"/>
  <c r="AE946" i="4" s="1"/>
  <c r="V947" i="4"/>
  <c r="X947" i="4"/>
  <c r="Y947" i="4"/>
  <c r="Z947" i="4" s="1"/>
  <c r="AA947" i="4"/>
  <c r="AB947" i="4"/>
  <c r="AC947" i="4" s="1"/>
  <c r="AD947" i="4"/>
  <c r="AE947" i="4" s="1"/>
  <c r="V948" i="4"/>
  <c r="X948" i="4"/>
  <c r="Y948" i="4"/>
  <c r="Z948" i="4" s="1"/>
  <c r="AA948" i="4"/>
  <c r="AB948" i="4"/>
  <c r="AC948" i="4" s="1"/>
  <c r="AD948" i="4"/>
  <c r="AE948" i="4" s="1"/>
  <c r="V949" i="4"/>
  <c r="X949" i="4"/>
  <c r="Y949" i="4"/>
  <c r="Z949" i="4" s="1"/>
  <c r="AA949" i="4"/>
  <c r="AB949" i="4"/>
  <c r="AC949" i="4" s="1"/>
  <c r="AD949" i="4"/>
  <c r="AE949" i="4" s="1"/>
  <c r="V950" i="4"/>
  <c r="X950" i="4"/>
  <c r="Y950" i="4"/>
  <c r="Z950" i="4" s="1"/>
  <c r="AA950" i="4"/>
  <c r="AB950" i="4"/>
  <c r="AC950" i="4" s="1"/>
  <c r="AD950" i="4"/>
  <c r="AE950" i="4" s="1"/>
  <c r="V951" i="4"/>
  <c r="X951" i="4"/>
  <c r="Y951" i="4"/>
  <c r="Z951" i="4" s="1"/>
  <c r="AA951" i="4"/>
  <c r="AB951" i="4"/>
  <c r="AC951" i="4" s="1"/>
  <c r="AD951" i="4"/>
  <c r="AE951" i="4" s="1"/>
  <c r="V952" i="4"/>
  <c r="X952" i="4"/>
  <c r="Y952" i="4"/>
  <c r="Z952" i="4" s="1"/>
  <c r="AA952" i="4"/>
  <c r="AB952" i="4"/>
  <c r="AC952" i="4" s="1"/>
  <c r="AD952" i="4"/>
  <c r="AE952" i="4" s="1"/>
  <c r="V953" i="4"/>
  <c r="X953" i="4"/>
  <c r="Y953" i="4"/>
  <c r="Z953" i="4" s="1"/>
  <c r="AA953" i="4"/>
  <c r="AB953" i="4"/>
  <c r="AC953" i="4" s="1"/>
  <c r="AD953" i="4"/>
  <c r="AE953" i="4" s="1"/>
  <c r="V954" i="4"/>
  <c r="X954" i="4"/>
  <c r="Y954" i="4"/>
  <c r="Z954" i="4" s="1"/>
  <c r="AA954" i="4"/>
  <c r="AB954" i="4"/>
  <c r="AC954" i="4" s="1"/>
  <c r="AD954" i="4"/>
  <c r="AE954" i="4" s="1"/>
  <c r="V955" i="4"/>
  <c r="X955" i="4"/>
  <c r="Y955" i="4"/>
  <c r="Z955" i="4" s="1"/>
  <c r="AA955" i="4"/>
  <c r="AB955" i="4"/>
  <c r="AC955" i="4" s="1"/>
  <c r="AD955" i="4"/>
  <c r="AE955" i="4" s="1"/>
  <c r="V956" i="4"/>
  <c r="X956" i="4"/>
  <c r="Y956" i="4"/>
  <c r="Z956" i="4" s="1"/>
  <c r="AA956" i="4"/>
  <c r="AB956" i="4"/>
  <c r="AC956" i="4" s="1"/>
  <c r="AD956" i="4"/>
  <c r="AE956" i="4" s="1"/>
  <c r="V957" i="4"/>
  <c r="X957" i="4"/>
  <c r="Y957" i="4"/>
  <c r="Z957" i="4" s="1"/>
  <c r="AA957" i="4"/>
  <c r="AB957" i="4"/>
  <c r="AC957" i="4" s="1"/>
  <c r="AD957" i="4"/>
  <c r="AE957" i="4" s="1"/>
  <c r="V958" i="4"/>
  <c r="X958" i="4"/>
  <c r="Y958" i="4"/>
  <c r="Z958" i="4" s="1"/>
  <c r="AA958" i="4"/>
  <c r="AB958" i="4"/>
  <c r="AC958" i="4" s="1"/>
  <c r="AD958" i="4"/>
  <c r="AE958" i="4" s="1"/>
  <c r="V959" i="4"/>
  <c r="X959" i="4"/>
  <c r="Y959" i="4"/>
  <c r="Z959" i="4" s="1"/>
  <c r="AA959" i="4"/>
  <c r="AB959" i="4"/>
  <c r="AC959" i="4" s="1"/>
  <c r="AD959" i="4"/>
  <c r="AE959" i="4" s="1"/>
  <c r="V960" i="4"/>
  <c r="X960" i="4"/>
  <c r="Y960" i="4"/>
  <c r="Z960" i="4" s="1"/>
  <c r="AA960" i="4"/>
  <c r="AB960" i="4"/>
  <c r="AC960" i="4" s="1"/>
  <c r="AD960" i="4"/>
  <c r="AE960" i="4" s="1"/>
  <c r="V961" i="4"/>
  <c r="X961" i="4"/>
  <c r="Y961" i="4"/>
  <c r="Z961" i="4" s="1"/>
  <c r="AA961" i="4"/>
  <c r="AB961" i="4"/>
  <c r="AC961" i="4" s="1"/>
  <c r="AD961" i="4"/>
  <c r="AE961" i="4" s="1"/>
  <c r="V962" i="4"/>
  <c r="X962" i="4"/>
  <c r="Y962" i="4"/>
  <c r="Z962" i="4" s="1"/>
  <c r="AA962" i="4"/>
  <c r="AB962" i="4"/>
  <c r="AC962" i="4" s="1"/>
  <c r="AD962" i="4"/>
  <c r="AE962" i="4" s="1"/>
  <c r="V963" i="4"/>
  <c r="X963" i="4"/>
  <c r="Y963" i="4"/>
  <c r="Z963" i="4" s="1"/>
  <c r="AA963" i="4"/>
  <c r="AB963" i="4"/>
  <c r="AC963" i="4" s="1"/>
  <c r="AD963" i="4"/>
  <c r="AE963" i="4" s="1"/>
  <c r="V964" i="4"/>
  <c r="X964" i="4"/>
  <c r="Y964" i="4"/>
  <c r="Z964" i="4" s="1"/>
  <c r="AA964" i="4"/>
  <c r="AB964" i="4"/>
  <c r="AC964" i="4" s="1"/>
  <c r="AD964" i="4"/>
  <c r="AE964" i="4" s="1"/>
  <c r="V965" i="4"/>
  <c r="X965" i="4"/>
  <c r="Y965" i="4"/>
  <c r="Z965" i="4" s="1"/>
  <c r="AA965" i="4"/>
  <c r="AB965" i="4"/>
  <c r="AC965" i="4" s="1"/>
  <c r="AD965" i="4"/>
  <c r="AE965" i="4" s="1"/>
  <c r="V966" i="4"/>
  <c r="X966" i="4"/>
  <c r="Y966" i="4"/>
  <c r="Z966" i="4" s="1"/>
  <c r="AA966" i="4"/>
  <c r="AB966" i="4"/>
  <c r="AC966" i="4" s="1"/>
  <c r="AD966" i="4"/>
  <c r="AE966" i="4" s="1"/>
  <c r="V967" i="4"/>
  <c r="X967" i="4"/>
  <c r="Y967" i="4"/>
  <c r="Z967" i="4" s="1"/>
  <c r="AA967" i="4"/>
  <c r="AB967" i="4"/>
  <c r="AC967" i="4" s="1"/>
  <c r="AD967" i="4"/>
  <c r="AE967" i="4" s="1"/>
  <c r="V968" i="4"/>
  <c r="X968" i="4"/>
  <c r="Y968" i="4"/>
  <c r="Z968" i="4" s="1"/>
  <c r="AA968" i="4"/>
  <c r="AB968" i="4"/>
  <c r="AC968" i="4" s="1"/>
  <c r="AD968" i="4"/>
  <c r="AE968" i="4" s="1"/>
  <c r="V969" i="4"/>
  <c r="X969" i="4"/>
  <c r="Y969" i="4"/>
  <c r="Z969" i="4" s="1"/>
  <c r="AA969" i="4"/>
  <c r="AB969" i="4"/>
  <c r="AC969" i="4" s="1"/>
  <c r="AD969" i="4"/>
  <c r="AE969" i="4" s="1"/>
  <c r="V970" i="4"/>
  <c r="X970" i="4"/>
  <c r="Y970" i="4"/>
  <c r="Z970" i="4" s="1"/>
  <c r="AA970" i="4"/>
  <c r="AB970" i="4"/>
  <c r="AC970" i="4" s="1"/>
  <c r="AD970" i="4"/>
  <c r="AE970" i="4" s="1"/>
  <c r="V971" i="4"/>
  <c r="X971" i="4"/>
  <c r="Y971" i="4"/>
  <c r="Z971" i="4" s="1"/>
  <c r="AA971" i="4"/>
  <c r="AB971" i="4"/>
  <c r="AC971" i="4" s="1"/>
  <c r="AD971" i="4"/>
  <c r="AE971" i="4" s="1"/>
  <c r="V972" i="4"/>
  <c r="X972" i="4"/>
  <c r="Y972" i="4"/>
  <c r="Z972" i="4" s="1"/>
  <c r="AA972" i="4"/>
  <c r="AB972" i="4"/>
  <c r="AC972" i="4" s="1"/>
  <c r="AD972" i="4"/>
  <c r="AE972" i="4" s="1"/>
  <c r="V973" i="4"/>
  <c r="X973" i="4"/>
  <c r="Y973" i="4"/>
  <c r="Z973" i="4" s="1"/>
  <c r="AA973" i="4"/>
  <c r="AB973" i="4"/>
  <c r="AC973" i="4" s="1"/>
  <c r="AD973" i="4"/>
  <c r="AE973" i="4" s="1"/>
  <c r="V974" i="4"/>
  <c r="X974" i="4"/>
  <c r="Y974" i="4"/>
  <c r="Z974" i="4" s="1"/>
  <c r="AA974" i="4"/>
  <c r="AB974" i="4"/>
  <c r="AC974" i="4" s="1"/>
  <c r="AD974" i="4"/>
  <c r="AE974" i="4" s="1"/>
  <c r="V975" i="4"/>
  <c r="X975" i="4"/>
  <c r="Y975" i="4"/>
  <c r="Z975" i="4" s="1"/>
  <c r="AA975" i="4"/>
  <c r="AB975" i="4"/>
  <c r="AC975" i="4" s="1"/>
  <c r="AD975" i="4"/>
  <c r="AE975" i="4" s="1"/>
  <c r="V976" i="4"/>
  <c r="X976" i="4"/>
  <c r="Y976" i="4"/>
  <c r="Z976" i="4" s="1"/>
  <c r="AA976" i="4"/>
  <c r="AB976" i="4"/>
  <c r="AC976" i="4" s="1"/>
  <c r="AD976" i="4"/>
  <c r="AE976" i="4" s="1"/>
  <c r="V977" i="4"/>
  <c r="X977" i="4"/>
  <c r="Y977" i="4"/>
  <c r="Z977" i="4" s="1"/>
  <c r="AA977" i="4"/>
  <c r="AB977" i="4"/>
  <c r="AC977" i="4" s="1"/>
  <c r="AD977" i="4"/>
  <c r="AE977" i="4" s="1"/>
  <c r="V978" i="4"/>
  <c r="X978" i="4"/>
  <c r="Y978" i="4"/>
  <c r="Z978" i="4" s="1"/>
  <c r="AA978" i="4"/>
  <c r="AB978" i="4"/>
  <c r="AC978" i="4" s="1"/>
  <c r="AD978" i="4"/>
  <c r="AE978" i="4" s="1"/>
  <c r="V979" i="4"/>
  <c r="X979" i="4"/>
  <c r="Y979" i="4"/>
  <c r="Z979" i="4" s="1"/>
  <c r="AA979" i="4"/>
  <c r="AB979" i="4"/>
  <c r="AC979" i="4" s="1"/>
  <c r="AD979" i="4"/>
  <c r="AE979" i="4" s="1"/>
  <c r="V980" i="4"/>
  <c r="X980" i="4"/>
  <c r="Y980" i="4"/>
  <c r="Z980" i="4" s="1"/>
  <c r="AA980" i="4"/>
  <c r="AB980" i="4"/>
  <c r="AC980" i="4" s="1"/>
  <c r="AD980" i="4"/>
  <c r="AE980" i="4" s="1"/>
  <c r="V981" i="4"/>
  <c r="X981" i="4"/>
  <c r="Y981" i="4"/>
  <c r="Z981" i="4" s="1"/>
  <c r="AA981" i="4"/>
  <c r="AB981" i="4"/>
  <c r="AC981" i="4" s="1"/>
  <c r="AD981" i="4"/>
  <c r="AE981" i="4" s="1"/>
  <c r="V982" i="4"/>
  <c r="X982" i="4"/>
  <c r="Y982" i="4"/>
  <c r="Z982" i="4" s="1"/>
  <c r="AA982" i="4"/>
  <c r="AB982" i="4"/>
  <c r="AC982" i="4" s="1"/>
  <c r="AD982" i="4"/>
  <c r="AE982" i="4" s="1"/>
  <c r="V983" i="4"/>
  <c r="X983" i="4"/>
  <c r="Y983" i="4"/>
  <c r="Z983" i="4" s="1"/>
  <c r="AA983" i="4"/>
  <c r="AB983" i="4"/>
  <c r="AC983" i="4" s="1"/>
  <c r="AD983" i="4"/>
  <c r="AE983" i="4" s="1"/>
  <c r="V984" i="4"/>
  <c r="X984" i="4"/>
  <c r="Y984" i="4"/>
  <c r="Z984" i="4" s="1"/>
  <c r="AA984" i="4"/>
  <c r="AB984" i="4"/>
  <c r="AC984" i="4" s="1"/>
  <c r="AD984" i="4"/>
  <c r="AE984" i="4" s="1"/>
  <c r="V985" i="4"/>
  <c r="X985" i="4"/>
  <c r="Y985" i="4"/>
  <c r="Z985" i="4" s="1"/>
  <c r="AA985" i="4"/>
  <c r="AB985" i="4"/>
  <c r="AC985" i="4" s="1"/>
  <c r="AD985" i="4"/>
  <c r="AE985" i="4" s="1"/>
  <c r="V986" i="4"/>
  <c r="X986" i="4"/>
  <c r="Y986" i="4"/>
  <c r="Z986" i="4" s="1"/>
  <c r="AA986" i="4"/>
  <c r="AB986" i="4"/>
  <c r="AC986" i="4" s="1"/>
  <c r="AD986" i="4"/>
  <c r="AE986" i="4" s="1"/>
  <c r="V987" i="4"/>
  <c r="X987" i="4"/>
  <c r="Y987" i="4"/>
  <c r="Z987" i="4" s="1"/>
  <c r="AA987" i="4"/>
  <c r="AB987" i="4"/>
  <c r="AC987" i="4" s="1"/>
  <c r="AD987" i="4"/>
  <c r="AE987" i="4" s="1"/>
  <c r="V988" i="4"/>
  <c r="X988" i="4"/>
  <c r="Y988" i="4"/>
  <c r="Z988" i="4" s="1"/>
  <c r="AA988" i="4"/>
  <c r="AB988" i="4"/>
  <c r="AC988" i="4" s="1"/>
  <c r="AD988" i="4"/>
  <c r="AE988" i="4" s="1"/>
  <c r="V989" i="4"/>
  <c r="X989" i="4"/>
  <c r="Y989" i="4"/>
  <c r="Z989" i="4" s="1"/>
  <c r="AA989" i="4"/>
  <c r="AB989" i="4"/>
  <c r="AC989" i="4" s="1"/>
  <c r="AD989" i="4"/>
  <c r="AE989" i="4" s="1"/>
  <c r="V990" i="4"/>
  <c r="X990" i="4"/>
  <c r="Y990" i="4"/>
  <c r="Z990" i="4" s="1"/>
  <c r="AA990" i="4"/>
  <c r="AB990" i="4"/>
  <c r="AC990" i="4" s="1"/>
  <c r="AD990" i="4"/>
  <c r="AE990" i="4" s="1"/>
  <c r="V991" i="4"/>
  <c r="X991" i="4"/>
  <c r="Y991" i="4"/>
  <c r="Z991" i="4" s="1"/>
  <c r="AA991" i="4"/>
  <c r="AB991" i="4"/>
  <c r="AC991" i="4" s="1"/>
  <c r="AD991" i="4"/>
  <c r="AE991" i="4" s="1"/>
  <c r="V992" i="4"/>
  <c r="X992" i="4"/>
  <c r="Y992" i="4"/>
  <c r="Z992" i="4" s="1"/>
  <c r="AA992" i="4"/>
  <c r="AB992" i="4"/>
  <c r="AC992" i="4" s="1"/>
  <c r="AD992" i="4"/>
  <c r="AE992" i="4" s="1"/>
  <c r="V993" i="4"/>
  <c r="X993" i="4"/>
  <c r="Y993" i="4"/>
  <c r="Z993" i="4" s="1"/>
  <c r="AA993" i="4"/>
  <c r="AB993" i="4"/>
  <c r="AC993" i="4" s="1"/>
  <c r="AD993" i="4"/>
  <c r="AE993" i="4" s="1"/>
  <c r="V994" i="4"/>
  <c r="X994" i="4"/>
  <c r="Y994" i="4"/>
  <c r="Z994" i="4" s="1"/>
  <c r="AA994" i="4"/>
  <c r="AB994" i="4"/>
  <c r="AC994" i="4" s="1"/>
  <c r="AD994" i="4"/>
  <c r="AE994" i="4" s="1"/>
  <c r="V995" i="4"/>
  <c r="X995" i="4"/>
  <c r="Y995" i="4"/>
  <c r="Z995" i="4" s="1"/>
  <c r="AA995" i="4"/>
  <c r="AB995" i="4"/>
  <c r="AC995" i="4" s="1"/>
  <c r="AD995" i="4"/>
  <c r="AE995" i="4" s="1"/>
  <c r="V996" i="4"/>
  <c r="X996" i="4"/>
  <c r="Y996" i="4"/>
  <c r="Z996" i="4" s="1"/>
  <c r="AA996" i="4"/>
  <c r="AB996" i="4"/>
  <c r="AC996" i="4" s="1"/>
  <c r="AD996" i="4"/>
  <c r="AE996" i="4" s="1"/>
  <c r="V997" i="4"/>
  <c r="X997" i="4"/>
  <c r="Y997" i="4"/>
  <c r="Z997" i="4" s="1"/>
  <c r="AA997" i="4"/>
  <c r="AB997" i="4"/>
  <c r="AC997" i="4" s="1"/>
  <c r="AD997" i="4"/>
  <c r="AE997" i="4" s="1"/>
  <c r="V998" i="4"/>
  <c r="X998" i="4"/>
  <c r="Y998" i="4"/>
  <c r="Z998" i="4" s="1"/>
  <c r="AA998" i="4"/>
  <c r="AB998" i="4"/>
  <c r="AC998" i="4" s="1"/>
  <c r="AD998" i="4"/>
  <c r="AE998" i="4" s="1"/>
  <c r="V999" i="4"/>
  <c r="X999" i="4"/>
  <c r="Y999" i="4"/>
  <c r="Z999" i="4" s="1"/>
  <c r="AA999" i="4"/>
  <c r="AB999" i="4"/>
  <c r="AC999" i="4" s="1"/>
  <c r="AD999" i="4"/>
  <c r="AE999" i="4" s="1"/>
  <c r="V1000" i="4"/>
  <c r="X1000" i="4"/>
  <c r="Y1000" i="4"/>
  <c r="Z1000" i="4" s="1"/>
  <c r="AA1000" i="4"/>
  <c r="AB1000" i="4"/>
  <c r="AC1000" i="4" s="1"/>
  <c r="AD1000" i="4"/>
  <c r="AE1000" i="4" s="1"/>
  <c r="V1001" i="4"/>
  <c r="X1001" i="4"/>
  <c r="Y1001" i="4"/>
  <c r="Z1001" i="4" s="1"/>
  <c r="AA1001" i="4"/>
  <c r="AB1001" i="4"/>
  <c r="AC1001" i="4" s="1"/>
  <c r="AD1001" i="4"/>
  <c r="AE1001" i="4" s="1"/>
  <c r="V1002" i="4"/>
  <c r="X1002" i="4"/>
  <c r="Y1002" i="4"/>
  <c r="Z1002" i="4" s="1"/>
  <c r="AA1002" i="4"/>
  <c r="AB1002" i="4"/>
  <c r="AC1002" i="4" s="1"/>
  <c r="AD1002" i="4"/>
  <c r="AE1002" i="4" s="1"/>
  <c r="V1003" i="4"/>
  <c r="X1003" i="4"/>
  <c r="Y1003" i="4"/>
  <c r="Z1003" i="4" s="1"/>
  <c r="AA1003" i="4"/>
  <c r="AB1003" i="4"/>
  <c r="AC1003" i="4" s="1"/>
  <c r="AD1003" i="4"/>
  <c r="AE1003" i="4" s="1"/>
  <c r="V1004" i="4"/>
  <c r="X1004" i="4"/>
  <c r="Y1004" i="4"/>
  <c r="Z1004" i="4" s="1"/>
  <c r="AA1004" i="4"/>
  <c r="AB1004" i="4"/>
  <c r="AC1004" i="4" s="1"/>
  <c r="AD1004" i="4"/>
  <c r="AE1004" i="4" s="1"/>
  <c r="V1005" i="4"/>
  <c r="X1005" i="4"/>
  <c r="Y1005" i="4"/>
  <c r="Z1005" i="4" s="1"/>
  <c r="AA1005" i="4"/>
  <c r="AB1005" i="4"/>
  <c r="AC1005" i="4" s="1"/>
  <c r="AD1005" i="4"/>
  <c r="AE1005" i="4" s="1"/>
  <c r="V1006" i="4"/>
  <c r="X1006" i="4"/>
  <c r="Y1006" i="4"/>
  <c r="Z1006" i="4" s="1"/>
  <c r="AA1006" i="4"/>
  <c r="AB1006" i="4"/>
  <c r="AC1006" i="4" s="1"/>
  <c r="AD1006" i="4"/>
  <c r="AE1006" i="4" s="1"/>
  <c r="V1007" i="4"/>
  <c r="X1007" i="4"/>
  <c r="Y1007" i="4"/>
  <c r="Z1007" i="4" s="1"/>
  <c r="AA1007" i="4"/>
  <c r="AB1007" i="4"/>
  <c r="AC1007" i="4" s="1"/>
  <c r="AD1007" i="4"/>
  <c r="AE1007" i="4" s="1"/>
  <c r="V1008" i="4"/>
  <c r="X1008" i="4"/>
  <c r="Y1008" i="4"/>
  <c r="Z1008" i="4" s="1"/>
  <c r="AA1008" i="4"/>
  <c r="AB1008" i="4"/>
  <c r="AC1008" i="4" s="1"/>
  <c r="AD1008" i="4"/>
  <c r="AE1008" i="4" s="1"/>
  <c r="V1009" i="4"/>
  <c r="X1009" i="4"/>
  <c r="Y1009" i="4"/>
  <c r="Z1009" i="4" s="1"/>
  <c r="AA1009" i="4"/>
  <c r="AB1009" i="4"/>
  <c r="AC1009" i="4" s="1"/>
  <c r="AD1009" i="4"/>
  <c r="AE1009" i="4" s="1"/>
  <c r="V1010" i="4"/>
  <c r="X1010" i="4"/>
  <c r="Y1010" i="4"/>
  <c r="Z1010" i="4" s="1"/>
  <c r="AA1010" i="4"/>
  <c r="AB1010" i="4"/>
  <c r="AC1010" i="4" s="1"/>
  <c r="AD1010" i="4"/>
  <c r="AE1010" i="4" s="1"/>
  <c r="V1011" i="4"/>
  <c r="X1011" i="4"/>
  <c r="Y1011" i="4"/>
  <c r="Z1011" i="4" s="1"/>
  <c r="AA1011" i="4"/>
  <c r="AB1011" i="4"/>
  <c r="AC1011" i="4" s="1"/>
  <c r="AD1011" i="4"/>
  <c r="AE1011" i="4" s="1"/>
  <c r="V1012" i="4"/>
  <c r="X1012" i="4"/>
  <c r="Y1012" i="4"/>
  <c r="Z1012" i="4" s="1"/>
  <c r="AA1012" i="4"/>
  <c r="AB1012" i="4"/>
  <c r="AC1012" i="4" s="1"/>
  <c r="AD1012" i="4"/>
  <c r="AE1012" i="4" s="1"/>
  <c r="V1013" i="4"/>
  <c r="X1013" i="4"/>
  <c r="Y1013" i="4"/>
  <c r="Z1013" i="4" s="1"/>
  <c r="AA1013" i="4"/>
  <c r="AB1013" i="4"/>
  <c r="AC1013" i="4" s="1"/>
  <c r="AD1013" i="4"/>
  <c r="AE1013" i="4" s="1"/>
  <c r="V1014" i="4"/>
  <c r="X1014" i="4"/>
  <c r="Y1014" i="4"/>
  <c r="Z1014" i="4" s="1"/>
  <c r="AA1014" i="4"/>
  <c r="AB1014" i="4"/>
  <c r="AC1014" i="4" s="1"/>
  <c r="AD1014" i="4"/>
  <c r="AE1014" i="4" s="1"/>
  <c r="V1015" i="4"/>
  <c r="X1015" i="4"/>
  <c r="Y1015" i="4"/>
  <c r="Z1015" i="4" s="1"/>
  <c r="AA1015" i="4"/>
  <c r="AB1015" i="4"/>
  <c r="AC1015" i="4" s="1"/>
  <c r="AD1015" i="4"/>
  <c r="AE1015" i="4" s="1"/>
  <c r="V1016" i="4"/>
  <c r="X1016" i="4"/>
  <c r="Y1016" i="4"/>
  <c r="Z1016" i="4" s="1"/>
  <c r="AA1016" i="4"/>
  <c r="AB1016" i="4"/>
  <c r="AC1016" i="4" s="1"/>
  <c r="AD1016" i="4"/>
  <c r="AE1016" i="4" s="1"/>
  <c r="V1017" i="4"/>
  <c r="X1017" i="4"/>
  <c r="Y1017" i="4"/>
  <c r="Z1017" i="4" s="1"/>
  <c r="AA1017" i="4"/>
  <c r="AB1017" i="4"/>
  <c r="AC1017" i="4" s="1"/>
  <c r="AD1017" i="4"/>
  <c r="AE1017" i="4" s="1"/>
  <c r="V1018" i="4"/>
  <c r="X1018" i="4"/>
  <c r="Y1018" i="4"/>
  <c r="Z1018" i="4" s="1"/>
  <c r="AA1018" i="4"/>
  <c r="AB1018" i="4"/>
  <c r="AC1018" i="4" s="1"/>
  <c r="AD1018" i="4"/>
  <c r="AE1018" i="4" s="1"/>
  <c r="V1019" i="4"/>
  <c r="X1019" i="4"/>
  <c r="Y1019" i="4"/>
  <c r="Z1019" i="4" s="1"/>
  <c r="AA1019" i="4"/>
  <c r="AB1019" i="4"/>
  <c r="AC1019" i="4" s="1"/>
  <c r="AD1019" i="4"/>
  <c r="AE1019" i="4" s="1"/>
  <c r="V1020" i="4"/>
  <c r="X1020" i="4"/>
  <c r="Y1020" i="4"/>
  <c r="Z1020" i="4" s="1"/>
  <c r="AA1020" i="4"/>
  <c r="AB1020" i="4"/>
  <c r="AC1020" i="4" s="1"/>
  <c r="AD1020" i="4"/>
  <c r="AE1020" i="4" s="1"/>
  <c r="V1021" i="4"/>
  <c r="X1021" i="4"/>
  <c r="Y1021" i="4"/>
  <c r="Z1021" i="4" s="1"/>
  <c r="AA1021" i="4"/>
  <c r="AB1021" i="4"/>
  <c r="AC1021" i="4" s="1"/>
  <c r="AD1021" i="4"/>
  <c r="AE1021" i="4" s="1"/>
  <c r="V1022" i="4"/>
  <c r="X1022" i="4"/>
  <c r="Y1022" i="4"/>
  <c r="Z1022" i="4" s="1"/>
  <c r="AA1022" i="4"/>
  <c r="AB1022" i="4"/>
  <c r="AC1022" i="4" s="1"/>
  <c r="AD1022" i="4"/>
  <c r="AE1022" i="4" s="1"/>
  <c r="V1023" i="4"/>
  <c r="X1023" i="4"/>
  <c r="Y1023" i="4"/>
  <c r="Z1023" i="4" s="1"/>
  <c r="AA1023" i="4"/>
  <c r="AB1023" i="4"/>
  <c r="AC1023" i="4" s="1"/>
  <c r="AD1023" i="4"/>
  <c r="AE1023" i="4" s="1"/>
  <c r="V1024" i="4"/>
  <c r="X1024" i="4"/>
  <c r="Y1024" i="4"/>
  <c r="Z1024" i="4" s="1"/>
  <c r="AA1024" i="4"/>
  <c r="AB1024" i="4"/>
  <c r="AC1024" i="4" s="1"/>
  <c r="AD1024" i="4"/>
  <c r="AE1024" i="4" s="1"/>
  <c r="V1025" i="4"/>
  <c r="X1025" i="4"/>
  <c r="Y1025" i="4"/>
  <c r="Z1025" i="4" s="1"/>
  <c r="AA1025" i="4"/>
  <c r="AB1025" i="4"/>
  <c r="AC1025" i="4" s="1"/>
  <c r="AD1025" i="4"/>
  <c r="AE1025" i="4" s="1"/>
  <c r="V1026" i="4"/>
  <c r="X1026" i="4"/>
  <c r="Y1026" i="4"/>
  <c r="Z1026" i="4" s="1"/>
  <c r="AA1026" i="4"/>
  <c r="AB1026" i="4"/>
  <c r="AC1026" i="4" s="1"/>
  <c r="AD1026" i="4"/>
  <c r="AE1026" i="4" s="1"/>
  <c r="V1027" i="4"/>
  <c r="X1027" i="4"/>
  <c r="Y1027" i="4"/>
  <c r="Z1027" i="4" s="1"/>
  <c r="AA1027" i="4"/>
  <c r="AB1027" i="4"/>
  <c r="AC1027" i="4" s="1"/>
  <c r="AD1027" i="4"/>
  <c r="AE1027" i="4" s="1"/>
  <c r="V1028" i="4"/>
  <c r="X1028" i="4"/>
  <c r="Y1028" i="4"/>
  <c r="Z1028" i="4" s="1"/>
  <c r="AA1028" i="4"/>
  <c r="AB1028" i="4"/>
  <c r="AC1028" i="4" s="1"/>
  <c r="AD1028" i="4"/>
  <c r="AE1028" i="4" s="1"/>
  <c r="V1029" i="4"/>
  <c r="X1029" i="4"/>
  <c r="Y1029" i="4"/>
  <c r="Z1029" i="4" s="1"/>
  <c r="AA1029" i="4"/>
  <c r="AB1029" i="4"/>
  <c r="AC1029" i="4" s="1"/>
  <c r="AD1029" i="4"/>
  <c r="AE1029" i="4" s="1"/>
  <c r="V1030" i="4"/>
  <c r="X1030" i="4"/>
  <c r="Y1030" i="4"/>
  <c r="Z1030" i="4" s="1"/>
  <c r="AA1030" i="4"/>
  <c r="AB1030" i="4"/>
  <c r="AC1030" i="4" s="1"/>
  <c r="AD1030" i="4"/>
  <c r="AE1030" i="4" s="1"/>
  <c r="V1031" i="4"/>
  <c r="X1031" i="4"/>
  <c r="Y1031" i="4"/>
  <c r="Z1031" i="4" s="1"/>
  <c r="AA1031" i="4"/>
  <c r="AB1031" i="4"/>
  <c r="AC1031" i="4" s="1"/>
  <c r="AD1031" i="4"/>
  <c r="AE1031" i="4" s="1"/>
  <c r="V1032" i="4"/>
  <c r="X1032" i="4"/>
  <c r="Y1032" i="4"/>
  <c r="Z1032" i="4" s="1"/>
  <c r="AA1032" i="4"/>
  <c r="AB1032" i="4"/>
  <c r="AC1032" i="4" s="1"/>
  <c r="AD1032" i="4"/>
  <c r="AE1032" i="4" s="1"/>
  <c r="V1033" i="4"/>
  <c r="X1033" i="4"/>
  <c r="Y1033" i="4"/>
  <c r="Z1033" i="4" s="1"/>
  <c r="AA1033" i="4"/>
  <c r="AB1033" i="4"/>
  <c r="AC1033" i="4" s="1"/>
  <c r="AD1033" i="4"/>
  <c r="AE1033" i="4" s="1"/>
  <c r="V1034" i="4"/>
  <c r="X1034" i="4"/>
  <c r="Y1034" i="4"/>
  <c r="Z1034" i="4" s="1"/>
  <c r="AA1034" i="4"/>
  <c r="AB1034" i="4"/>
  <c r="AC1034" i="4" s="1"/>
  <c r="AD1034" i="4"/>
  <c r="AE1034" i="4" s="1"/>
  <c r="V1035" i="4"/>
  <c r="X1035" i="4"/>
  <c r="Y1035" i="4"/>
  <c r="Z1035" i="4" s="1"/>
  <c r="AA1035" i="4"/>
  <c r="AB1035" i="4"/>
  <c r="AC1035" i="4" s="1"/>
  <c r="AD1035" i="4"/>
  <c r="AE1035" i="4" s="1"/>
  <c r="V1036" i="4"/>
  <c r="X1036" i="4"/>
  <c r="Y1036" i="4"/>
  <c r="Z1036" i="4" s="1"/>
  <c r="AA1036" i="4"/>
  <c r="AB1036" i="4"/>
  <c r="AC1036" i="4" s="1"/>
  <c r="AD1036" i="4"/>
  <c r="AE1036" i="4" s="1"/>
  <c r="V1037" i="4"/>
  <c r="X1037" i="4"/>
  <c r="Y1037" i="4"/>
  <c r="Z1037" i="4" s="1"/>
  <c r="AA1037" i="4"/>
  <c r="AB1037" i="4"/>
  <c r="AC1037" i="4" s="1"/>
  <c r="AD1037" i="4"/>
  <c r="AE1037" i="4" s="1"/>
  <c r="V1038" i="4"/>
  <c r="X1038" i="4"/>
  <c r="Y1038" i="4"/>
  <c r="Z1038" i="4" s="1"/>
  <c r="AA1038" i="4"/>
  <c r="AB1038" i="4"/>
  <c r="AC1038" i="4" s="1"/>
  <c r="AD1038" i="4"/>
  <c r="AE1038" i="4" s="1"/>
  <c r="V1039" i="4"/>
  <c r="X1039" i="4"/>
  <c r="Y1039" i="4"/>
  <c r="Z1039" i="4" s="1"/>
  <c r="AA1039" i="4"/>
  <c r="AB1039" i="4"/>
  <c r="AC1039" i="4" s="1"/>
  <c r="AD1039" i="4"/>
  <c r="AE1039" i="4" s="1"/>
  <c r="V1040" i="4"/>
  <c r="X1040" i="4"/>
  <c r="Y1040" i="4"/>
  <c r="Z1040" i="4" s="1"/>
  <c r="AA1040" i="4"/>
  <c r="AB1040" i="4"/>
  <c r="AC1040" i="4" s="1"/>
  <c r="AD1040" i="4"/>
  <c r="AE1040" i="4" s="1"/>
  <c r="V1041" i="4"/>
  <c r="X1041" i="4"/>
  <c r="Y1041" i="4"/>
  <c r="Z1041" i="4" s="1"/>
  <c r="AA1041" i="4"/>
  <c r="AB1041" i="4"/>
  <c r="AC1041" i="4" s="1"/>
  <c r="AD1041" i="4"/>
  <c r="AE1041" i="4" s="1"/>
  <c r="V1042" i="4"/>
  <c r="X1042" i="4"/>
  <c r="Y1042" i="4"/>
  <c r="Z1042" i="4" s="1"/>
  <c r="AA1042" i="4"/>
  <c r="AB1042" i="4"/>
  <c r="AC1042" i="4" s="1"/>
  <c r="AD1042" i="4"/>
  <c r="AE1042" i="4" s="1"/>
  <c r="V1043" i="4"/>
  <c r="X1043" i="4"/>
  <c r="Y1043" i="4"/>
  <c r="Z1043" i="4" s="1"/>
  <c r="AA1043" i="4"/>
  <c r="AB1043" i="4"/>
  <c r="AC1043" i="4" s="1"/>
  <c r="AD1043" i="4"/>
  <c r="AE1043" i="4" s="1"/>
  <c r="V1044" i="4"/>
  <c r="X1044" i="4"/>
  <c r="Y1044" i="4"/>
  <c r="Z1044" i="4" s="1"/>
  <c r="AA1044" i="4"/>
  <c r="AB1044" i="4"/>
  <c r="AC1044" i="4" s="1"/>
  <c r="AD1044" i="4"/>
  <c r="AE1044" i="4" s="1"/>
  <c r="V1045" i="4"/>
  <c r="X1045" i="4"/>
  <c r="Y1045" i="4"/>
  <c r="Z1045" i="4" s="1"/>
  <c r="AA1045" i="4"/>
  <c r="AB1045" i="4"/>
  <c r="AC1045" i="4" s="1"/>
  <c r="AD1045" i="4"/>
  <c r="AE1045" i="4" s="1"/>
  <c r="V1046" i="4"/>
  <c r="X1046" i="4"/>
  <c r="Y1046" i="4"/>
  <c r="Z1046" i="4" s="1"/>
  <c r="AA1046" i="4"/>
  <c r="AB1046" i="4"/>
  <c r="AC1046" i="4" s="1"/>
  <c r="AD1046" i="4"/>
  <c r="AE1046" i="4" s="1"/>
  <c r="V1047" i="4"/>
  <c r="X1047" i="4"/>
  <c r="Y1047" i="4"/>
  <c r="Z1047" i="4" s="1"/>
  <c r="AA1047" i="4"/>
  <c r="AB1047" i="4"/>
  <c r="AC1047" i="4" s="1"/>
  <c r="AD1047" i="4"/>
  <c r="AE1047" i="4" s="1"/>
  <c r="V1048" i="4"/>
  <c r="X1048" i="4"/>
  <c r="Y1048" i="4"/>
  <c r="Z1048" i="4" s="1"/>
  <c r="AA1048" i="4"/>
  <c r="AB1048" i="4"/>
  <c r="AC1048" i="4" s="1"/>
  <c r="AD1048" i="4"/>
  <c r="AE1048" i="4" s="1"/>
  <c r="V1049" i="4"/>
  <c r="X1049" i="4"/>
  <c r="Y1049" i="4"/>
  <c r="Z1049" i="4" s="1"/>
  <c r="AA1049" i="4"/>
  <c r="AB1049" i="4"/>
  <c r="AC1049" i="4" s="1"/>
  <c r="AD1049" i="4"/>
  <c r="AE1049" i="4" s="1"/>
  <c r="V1050" i="4"/>
  <c r="X1050" i="4"/>
  <c r="Y1050" i="4"/>
  <c r="Z1050" i="4" s="1"/>
  <c r="AA1050" i="4"/>
  <c r="AB1050" i="4"/>
  <c r="AC1050" i="4" s="1"/>
  <c r="AD1050" i="4"/>
  <c r="AE1050" i="4" s="1"/>
  <c r="V1051" i="4"/>
  <c r="X1051" i="4"/>
  <c r="Y1051" i="4"/>
  <c r="Z1051" i="4" s="1"/>
  <c r="AA1051" i="4"/>
  <c r="AB1051" i="4"/>
  <c r="AC1051" i="4" s="1"/>
  <c r="AD1051" i="4"/>
  <c r="AE1051" i="4" s="1"/>
  <c r="V1052" i="4"/>
  <c r="X1052" i="4"/>
  <c r="Y1052" i="4"/>
  <c r="Z1052" i="4" s="1"/>
  <c r="AA1052" i="4"/>
  <c r="AB1052" i="4"/>
  <c r="AC1052" i="4" s="1"/>
  <c r="AD1052" i="4"/>
  <c r="AE1052" i="4" s="1"/>
  <c r="V1053" i="4"/>
  <c r="X1053" i="4"/>
  <c r="Y1053" i="4"/>
  <c r="Z1053" i="4" s="1"/>
  <c r="AA1053" i="4"/>
  <c r="AB1053" i="4"/>
  <c r="AC1053" i="4" s="1"/>
  <c r="AD1053" i="4"/>
  <c r="AE1053" i="4" s="1"/>
  <c r="V1054" i="4"/>
  <c r="X1054" i="4"/>
  <c r="Y1054" i="4"/>
  <c r="Z1054" i="4" s="1"/>
  <c r="AA1054" i="4"/>
  <c r="AB1054" i="4"/>
  <c r="AC1054" i="4" s="1"/>
  <c r="AD1054" i="4"/>
  <c r="AE1054" i="4" s="1"/>
  <c r="V1055" i="4"/>
  <c r="X1055" i="4"/>
  <c r="Y1055" i="4"/>
  <c r="Z1055" i="4" s="1"/>
  <c r="AA1055" i="4"/>
  <c r="AB1055" i="4"/>
  <c r="AC1055" i="4" s="1"/>
  <c r="AD1055" i="4"/>
  <c r="AE1055" i="4" s="1"/>
  <c r="V1056" i="4"/>
  <c r="X1056" i="4"/>
  <c r="Y1056" i="4"/>
  <c r="Z1056" i="4" s="1"/>
  <c r="AA1056" i="4"/>
  <c r="AB1056" i="4"/>
  <c r="AC1056" i="4" s="1"/>
  <c r="AD1056" i="4"/>
  <c r="AE1056" i="4" s="1"/>
  <c r="V1057" i="4"/>
  <c r="X1057" i="4"/>
  <c r="Y1057" i="4"/>
  <c r="Z1057" i="4" s="1"/>
  <c r="AA1057" i="4"/>
  <c r="AB1057" i="4"/>
  <c r="AC1057" i="4" s="1"/>
  <c r="AD1057" i="4"/>
  <c r="AE1057" i="4" s="1"/>
  <c r="V1058" i="4"/>
  <c r="X1058" i="4"/>
  <c r="Y1058" i="4"/>
  <c r="Z1058" i="4" s="1"/>
  <c r="AA1058" i="4"/>
  <c r="AB1058" i="4"/>
  <c r="AC1058" i="4" s="1"/>
  <c r="AD1058" i="4"/>
  <c r="AE1058" i="4" s="1"/>
  <c r="V1059" i="4"/>
  <c r="X1059" i="4"/>
  <c r="Y1059" i="4"/>
  <c r="Z1059" i="4" s="1"/>
  <c r="AA1059" i="4"/>
  <c r="AB1059" i="4"/>
  <c r="AC1059" i="4" s="1"/>
  <c r="AD1059" i="4"/>
  <c r="AE1059" i="4" s="1"/>
  <c r="V1060" i="4"/>
  <c r="X1060" i="4"/>
  <c r="Y1060" i="4"/>
  <c r="Z1060" i="4" s="1"/>
  <c r="AA1060" i="4"/>
  <c r="AB1060" i="4"/>
  <c r="AC1060" i="4" s="1"/>
  <c r="AD1060" i="4"/>
  <c r="AE1060" i="4" s="1"/>
  <c r="V1061" i="4"/>
  <c r="X1061" i="4"/>
  <c r="Y1061" i="4"/>
  <c r="Z1061" i="4" s="1"/>
  <c r="AA1061" i="4"/>
  <c r="AB1061" i="4"/>
  <c r="AC1061" i="4" s="1"/>
  <c r="AD1061" i="4"/>
  <c r="AE1061" i="4" s="1"/>
  <c r="V1062" i="4"/>
  <c r="X1062" i="4"/>
  <c r="Y1062" i="4"/>
  <c r="Z1062" i="4" s="1"/>
  <c r="AA1062" i="4"/>
  <c r="AB1062" i="4"/>
  <c r="AC1062" i="4" s="1"/>
  <c r="AD1062" i="4"/>
  <c r="AE1062" i="4" s="1"/>
  <c r="V1063" i="4"/>
  <c r="X1063" i="4"/>
  <c r="Y1063" i="4"/>
  <c r="Z1063" i="4" s="1"/>
  <c r="AA1063" i="4"/>
  <c r="AB1063" i="4"/>
  <c r="AC1063" i="4" s="1"/>
  <c r="AD1063" i="4"/>
  <c r="AE1063" i="4" s="1"/>
  <c r="V13" i="4"/>
  <c r="C80" i="7"/>
  <c r="A80" i="7"/>
  <c r="C79" i="7"/>
  <c r="A79" i="7"/>
  <c r="A74" i="7"/>
  <c r="C73" i="7"/>
  <c r="A73" i="7"/>
  <c r="D42" i="7"/>
  <c r="D16" i="7"/>
  <c r="D15" i="7"/>
  <c r="C15" i="7"/>
  <c r="C14" i="7"/>
  <c r="C13" i="7"/>
  <c r="D12" i="7"/>
  <c r="D11" i="7"/>
  <c r="C11" i="7"/>
  <c r="A6" i="7"/>
  <c r="A3" i="7"/>
  <c r="C7" i="6"/>
  <c r="C6" i="6"/>
  <c r="C5" i="6"/>
  <c r="C4" i="6"/>
  <c r="A14" i="5"/>
  <c r="P11" i="5"/>
  <c r="O11" i="5"/>
  <c r="C7" i="5"/>
  <c r="C6" i="5"/>
  <c r="C5" i="5"/>
  <c r="C4" i="5"/>
  <c r="J2" i="5"/>
  <c r="AD13" i="4"/>
  <c r="AE13" i="4" s="1"/>
  <c r="AB13" i="4"/>
  <c r="AC13" i="4" s="1"/>
  <c r="AA13" i="4"/>
  <c r="Y13" i="4"/>
  <c r="Z13" i="4" s="1"/>
  <c r="X13" i="4"/>
  <c r="U13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P11" i="4"/>
  <c r="O11" i="4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AN4" i="4" l="1"/>
  <c r="C52" i="7" s="1"/>
  <c r="AP4" i="4"/>
  <c r="C62" i="7" s="1"/>
  <c r="C67" i="7" s="1"/>
  <c r="AJ4" i="4"/>
  <c r="C32" i="7" s="1"/>
  <c r="AL4" i="4"/>
  <c r="C42" i="7" s="1"/>
  <c r="AM9" i="4"/>
  <c r="AR6" i="4"/>
  <c r="AS3" i="4"/>
  <c r="AS7" i="4"/>
  <c r="AR7" i="4"/>
  <c r="AR5" i="4"/>
  <c r="AH9" i="4"/>
  <c r="AR3" i="4"/>
  <c r="AS8" i="4"/>
  <c r="AQ9" i="4"/>
  <c r="AK9" i="4"/>
  <c r="AS4" i="4"/>
  <c r="AR8" i="4"/>
  <c r="D17" i="7"/>
  <c r="D57" i="7"/>
  <c r="C44" i="7"/>
  <c r="AO9" i="4"/>
  <c r="C12" i="7"/>
  <c r="C17" i="7" s="1"/>
  <c r="C53" i="7"/>
  <c r="D64" i="7"/>
  <c r="D67" i="7" s="1"/>
  <c r="D33" i="7"/>
  <c r="D37" i="7" s="1"/>
  <c r="D47" i="7"/>
  <c r="AS5" i="4"/>
  <c r="AI9" i="4"/>
  <c r="AS6" i="4"/>
  <c r="C31" i="7"/>
  <c r="C35" i="7"/>
  <c r="AE889" i="4"/>
  <c r="AE881" i="4"/>
  <c r="AE873" i="4"/>
  <c r="AE865" i="4"/>
  <c r="AE857" i="4"/>
  <c r="AE849" i="4"/>
  <c r="AE693" i="4"/>
  <c r="AE675" i="4"/>
  <c r="AE689" i="4"/>
  <c r="AE645" i="4"/>
  <c r="AE685" i="4"/>
  <c r="AE681" i="4"/>
  <c r="Z11" i="4"/>
  <c r="AE789" i="4"/>
  <c r="AE785" i="4"/>
  <c r="AE781" i="4"/>
  <c r="AE777" i="4"/>
  <c r="AE773" i="4"/>
  <c r="AE769" i="4"/>
  <c r="AE765" i="4"/>
  <c r="AE761" i="4"/>
  <c r="AE757" i="4"/>
  <c r="AE753" i="4"/>
  <c r="AE749" i="4"/>
  <c r="AE745" i="4"/>
  <c r="AE741" i="4"/>
  <c r="AE737" i="4"/>
  <c r="AE733" i="4"/>
  <c r="AE729" i="4"/>
  <c r="AE725" i="4"/>
  <c r="AE721" i="4"/>
  <c r="AE717" i="4"/>
  <c r="AE713" i="4"/>
  <c r="AE709" i="4"/>
  <c r="AE705" i="4"/>
  <c r="AE659" i="4"/>
  <c r="AE701" i="4"/>
  <c r="AE667" i="4"/>
  <c r="AE697" i="4"/>
  <c r="AE501" i="4"/>
  <c r="AE497" i="4"/>
  <c r="AE493" i="4"/>
  <c r="AE489" i="4"/>
  <c r="AE513" i="4"/>
  <c r="AE239" i="4"/>
  <c r="AE243" i="4"/>
  <c r="AE219" i="4"/>
  <c r="AE191" i="4"/>
  <c r="AE420" i="4"/>
  <c r="AE412" i="4"/>
  <c r="AE235" i="4"/>
  <c r="AE187" i="4"/>
  <c r="AE195" i="4"/>
  <c r="AE223" i="4"/>
  <c r="AE199" i="4"/>
  <c r="AE203" i="4"/>
  <c r="AE227" i="4"/>
  <c r="AE207" i="4"/>
  <c r="AE211" i="4"/>
  <c r="AE86" i="4"/>
  <c r="AE295" i="4"/>
  <c r="AE287" i="4"/>
  <c r="AE279" i="4"/>
  <c r="AE271" i="4"/>
  <c r="AE263" i="4"/>
  <c r="AE255" i="4"/>
  <c r="AE247" i="4"/>
  <c r="AE231" i="4"/>
  <c r="AE215" i="4"/>
  <c r="AE183" i="4"/>
  <c r="AE54" i="4"/>
  <c r="AE82" i="4"/>
  <c r="AE50" i="4"/>
  <c r="AE90" i="4"/>
  <c r="AE58" i="4"/>
  <c r="AE26" i="4"/>
  <c r="AE22" i="4"/>
  <c r="AE18" i="4"/>
  <c r="AE14" i="4"/>
  <c r="AE62" i="4"/>
  <c r="AE30" i="4"/>
  <c r="AE94" i="4"/>
  <c r="AE66" i="4"/>
  <c r="AE34" i="4"/>
  <c r="AE70" i="4"/>
  <c r="AE38" i="4"/>
  <c r="AE138" i="4"/>
  <c r="AE134" i="4"/>
  <c r="AE130" i="4"/>
  <c r="AE126" i="4"/>
  <c r="AE122" i="4"/>
  <c r="AE118" i="4"/>
  <c r="AE114" i="4"/>
  <c r="AE110" i="4"/>
  <c r="AE106" i="4"/>
  <c r="AE102" i="4"/>
  <c r="AE98" i="4"/>
  <c r="AE74" i="4"/>
  <c r="AE42" i="4"/>
  <c r="AE154" i="4"/>
  <c r="AE78" i="4"/>
  <c r="AE46" i="4"/>
  <c r="C57" i="7" l="1"/>
  <c r="AN9" i="4"/>
  <c r="AP9" i="4"/>
  <c r="AF953" i="4"/>
  <c r="AJ9" i="4"/>
  <c r="AL9" i="4"/>
  <c r="AR4" i="4"/>
  <c r="AR9" i="4" s="1"/>
  <c r="C47" i="7"/>
  <c r="AS9" i="4"/>
  <c r="AF102" i="4"/>
  <c r="AF193" i="4"/>
  <c r="AF166" i="4"/>
  <c r="AF225" i="4"/>
  <c r="AF134" i="4"/>
  <c r="AF486" i="4"/>
  <c r="AF170" i="4"/>
  <c r="AF30" i="4"/>
  <c r="AF118" i="4"/>
  <c r="AF38" i="4"/>
  <c r="C37" i="7"/>
  <c r="AF283" i="4"/>
  <c r="AF453" i="4"/>
  <c r="AF126" i="4"/>
  <c r="AF297" i="4"/>
  <c r="AF279" i="4"/>
  <c r="AF437" i="4"/>
  <c r="AF469" i="4"/>
  <c r="AF323" i="4"/>
  <c r="AF339" i="4"/>
  <c r="AF352" i="4"/>
  <c r="AF368" i="4"/>
  <c r="AF384" i="4"/>
  <c r="AF400" i="4"/>
  <c r="AF422" i="4"/>
  <c r="AF454" i="4"/>
  <c r="AF239" i="4"/>
  <c r="AF515" i="4"/>
  <c r="AF502" i="4"/>
  <c r="AF577" i="4"/>
  <c r="AF609" i="4"/>
  <c r="AF427" i="4"/>
  <c r="AF503" i="4"/>
  <c r="AF474" i="4"/>
  <c r="AF505" i="4"/>
  <c r="AF575" i="4"/>
  <c r="AF546" i="4"/>
  <c r="AF466" i="4"/>
  <c r="AF545" i="4"/>
  <c r="AF513" i="4"/>
  <c r="AF649" i="4"/>
  <c r="AF663" i="4"/>
  <c r="AF673" i="4"/>
  <c r="AF723" i="4"/>
  <c r="AF755" i="4"/>
  <c r="AF787" i="4"/>
  <c r="AF875" i="4"/>
  <c r="AF713" i="4"/>
  <c r="AF729" i="4"/>
  <c r="AF745" i="4"/>
  <c r="AF761" i="4"/>
  <c r="AF777" i="4"/>
  <c r="AF793" i="4"/>
  <c r="AF811" i="4"/>
  <c r="AF681" i="4"/>
  <c r="AF895" i="4"/>
  <c r="AF927" i="4"/>
  <c r="AF959" i="4"/>
  <c r="AF831" i="4"/>
  <c r="AF13" i="4"/>
  <c r="AF975" i="4"/>
  <c r="AF997" i="4"/>
  <c r="AF1025" i="4"/>
  <c r="AF1041" i="4"/>
  <c r="AF1057" i="4"/>
  <c r="AF857" i="4"/>
  <c r="AF889" i="4"/>
  <c r="AF277" i="4"/>
  <c r="AF360" i="4"/>
  <c r="AF142" i="4"/>
  <c r="AF27" i="4"/>
  <c r="AF31" i="4"/>
  <c r="AF35" i="4"/>
  <c r="AF39" i="4"/>
  <c r="AF43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15" i="4"/>
  <c r="AF119" i="4"/>
  <c r="AF123" i="4"/>
  <c r="AF127" i="4"/>
  <c r="AF131" i="4"/>
  <c r="AF135" i="4"/>
  <c r="AF139" i="4"/>
  <c r="AF143" i="4"/>
  <c r="AF151" i="4"/>
  <c r="AF155" i="4"/>
  <c r="AF159" i="4"/>
  <c r="AF163" i="4"/>
  <c r="AF167" i="4"/>
  <c r="AF171" i="4"/>
  <c r="AF175" i="4"/>
  <c r="AF179" i="4"/>
  <c r="AF16" i="4"/>
  <c r="AF20" i="4"/>
  <c r="AF24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F108" i="4"/>
  <c r="AF112" i="4"/>
  <c r="AF116" i="4"/>
  <c r="AF120" i="4"/>
  <c r="AF124" i="4"/>
  <c r="AF128" i="4"/>
  <c r="AF132" i="4"/>
  <c r="AF136" i="4"/>
  <c r="AF140" i="4"/>
  <c r="AF144" i="4"/>
  <c r="AF148" i="4"/>
  <c r="AF152" i="4"/>
  <c r="AF156" i="4"/>
  <c r="AF160" i="4"/>
  <c r="AF164" i="4"/>
  <c r="AF53" i="4"/>
  <c r="AF85" i="4"/>
  <c r="AF153" i="4"/>
  <c r="AF168" i="4"/>
  <c r="AF176" i="4"/>
  <c r="AF49" i="4"/>
  <c r="AF81" i="4"/>
  <c r="AF45" i="4"/>
  <c r="AF77" i="4"/>
  <c r="AF101" i="4"/>
  <c r="AF105" i="4"/>
  <c r="AF109" i="4"/>
  <c r="AF113" i="4"/>
  <c r="AF117" i="4"/>
  <c r="AF121" i="4"/>
  <c r="AF125" i="4"/>
  <c r="AF129" i="4"/>
  <c r="AF133" i="4"/>
  <c r="AF137" i="4"/>
  <c r="AF141" i="4"/>
  <c r="AF157" i="4"/>
  <c r="AF184" i="4"/>
  <c r="AF188" i="4"/>
  <c r="AF192" i="4"/>
  <c r="AF196" i="4"/>
  <c r="AF200" i="4"/>
  <c r="AF204" i="4"/>
  <c r="AF208" i="4"/>
  <c r="AF212" i="4"/>
  <c r="AF216" i="4"/>
  <c r="AF220" i="4"/>
  <c r="AF224" i="4"/>
  <c r="AF228" i="4"/>
  <c r="AF232" i="4"/>
  <c r="AF236" i="4"/>
  <c r="AF240" i="4"/>
  <c r="AF244" i="4"/>
  <c r="AF41" i="4"/>
  <c r="AF73" i="4"/>
  <c r="AF97" i="4"/>
  <c r="AF37" i="4"/>
  <c r="AF69" i="4"/>
  <c r="AF145" i="4"/>
  <c r="AF161" i="4"/>
  <c r="AF172" i="4"/>
  <c r="AF33" i="4"/>
  <c r="AF65" i="4"/>
  <c r="AF93" i="4"/>
  <c r="AF173" i="4"/>
  <c r="AF181" i="4"/>
  <c r="AF57" i="4"/>
  <c r="AF89" i="4"/>
  <c r="AF214" i="4"/>
  <c r="AF316" i="4"/>
  <c r="AF210" i="4"/>
  <c r="AF230" i="4"/>
  <c r="AF248" i="4"/>
  <c r="AF256" i="4"/>
  <c r="AF264" i="4"/>
  <c r="AF272" i="4"/>
  <c r="AF280" i="4"/>
  <c r="AF288" i="4"/>
  <c r="AF296" i="4"/>
  <c r="AF304" i="4"/>
  <c r="AF321" i="4"/>
  <c r="AF325" i="4"/>
  <c r="AF329" i="4"/>
  <c r="AF333" i="4"/>
  <c r="AF337" i="4"/>
  <c r="AF341" i="4"/>
  <c r="AF345" i="4"/>
  <c r="AF349" i="4"/>
  <c r="AF353" i="4"/>
  <c r="AF357" i="4"/>
  <c r="AF361" i="4"/>
  <c r="AF365" i="4"/>
  <c r="AF369" i="4"/>
  <c r="AF373" i="4"/>
  <c r="AF377" i="4"/>
  <c r="AF381" i="4"/>
  <c r="AF385" i="4"/>
  <c r="AF389" i="4"/>
  <c r="AF393" i="4"/>
  <c r="AF397" i="4"/>
  <c r="AF401" i="4"/>
  <c r="AF405" i="4"/>
  <c r="AF206" i="4"/>
  <c r="AF312" i="4"/>
  <c r="AF317" i="4"/>
  <c r="AF202" i="4"/>
  <c r="AF226" i="4"/>
  <c r="AF250" i="4"/>
  <c r="AF258" i="4"/>
  <c r="AF266" i="4"/>
  <c r="AF274" i="4"/>
  <c r="AF282" i="4"/>
  <c r="AF290" i="4"/>
  <c r="AF298" i="4"/>
  <c r="AF306" i="4"/>
  <c r="AF318" i="4"/>
  <c r="AF322" i="4"/>
  <c r="AF326" i="4"/>
  <c r="AF330" i="4"/>
  <c r="AF334" i="4"/>
  <c r="AF338" i="4"/>
  <c r="AF342" i="4"/>
  <c r="AF346" i="4"/>
  <c r="AF198" i="4"/>
  <c r="AF313" i="4"/>
  <c r="AF165" i="4"/>
  <c r="AF194" i="4"/>
  <c r="AF222" i="4"/>
  <c r="AF252" i="4"/>
  <c r="AF260" i="4"/>
  <c r="AF268" i="4"/>
  <c r="AF276" i="4"/>
  <c r="AF284" i="4"/>
  <c r="AF292" i="4"/>
  <c r="AF300" i="4"/>
  <c r="AF308" i="4"/>
  <c r="AF355" i="4"/>
  <c r="AF359" i="4"/>
  <c r="AF363" i="4"/>
  <c r="AF367" i="4"/>
  <c r="AF371" i="4"/>
  <c r="AF375" i="4"/>
  <c r="AF379" i="4"/>
  <c r="AF383" i="4"/>
  <c r="AF387" i="4"/>
  <c r="AF391" i="4"/>
  <c r="AF395" i="4"/>
  <c r="AF399" i="4"/>
  <c r="AF403" i="4"/>
  <c r="AF407" i="4"/>
  <c r="AF61" i="4"/>
  <c r="AF186" i="4"/>
  <c r="AF218" i="4"/>
  <c r="AF234" i="4"/>
  <c r="AF238" i="4"/>
  <c r="AF242" i="4"/>
  <c r="AF246" i="4"/>
  <c r="AF254" i="4"/>
  <c r="AF262" i="4"/>
  <c r="AF270" i="4"/>
  <c r="AF278" i="4"/>
  <c r="AF286" i="4"/>
  <c r="AF294" i="4"/>
  <c r="AF302" i="4"/>
  <c r="AF310" i="4"/>
  <c r="AF424" i="4"/>
  <c r="AF428" i="4"/>
  <c r="AF432" i="4"/>
  <c r="AF436" i="4"/>
  <c r="AF440" i="4"/>
  <c r="AF444" i="4"/>
  <c r="AF448" i="4"/>
  <c r="AF452" i="4"/>
  <c r="AF456" i="4"/>
  <c r="AF460" i="4"/>
  <c r="AF464" i="4"/>
  <c r="AF468" i="4"/>
  <c r="AF472" i="4"/>
  <c r="AF476" i="4"/>
  <c r="AF480" i="4"/>
  <c r="AF484" i="4"/>
  <c r="AF413" i="4"/>
  <c r="AF190" i="4"/>
  <c r="AF415" i="4"/>
  <c r="AF149" i="4"/>
  <c r="AF409" i="4"/>
  <c r="AF417" i="4"/>
  <c r="AF17" i="4"/>
  <c r="AF21" i="4"/>
  <c r="AF25" i="4"/>
  <c r="AF29" i="4"/>
  <c r="AF411" i="4"/>
  <c r="AF419" i="4"/>
  <c r="AF512" i="4"/>
  <c r="AF524" i="4"/>
  <c r="AF532" i="4"/>
  <c r="AF540" i="4"/>
  <c r="AF548" i="4"/>
  <c r="AF556" i="4"/>
  <c r="AF572" i="4"/>
  <c r="AF516" i="4"/>
  <c r="AF525" i="4"/>
  <c r="AF533" i="4"/>
  <c r="AF541" i="4"/>
  <c r="AF549" i="4"/>
  <c r="AF562" i="4"/>
  <c r="AF488" i="4"/>
  <c r="AF557" i="4"/>
  <c r="AF568" i="4"/>
  <c r="AF573" i="4"/>
  <c r="AF578" i="4"/>
  <c r="AF582" i="4"/>
  <c r="AF586" i="4"/>
  <c r="AF590" i="4"/>
  <c r="AF594" i="4"/>
  <c r="AF598" i="4"/>
  <c r="AF602" i="4"/>
  <c r="AF606" i="4"/>
  <c r="AF610" i="4"/>
  <c r="AF614" i="4"/>
  <c r="AF618" i="4"/>
  <c r="AF622" i="4"/>
  <c r="AF626" i="4"/>
  <c r="AF630" i="4"/>
  <c r="AF634" i="4"/>
  <c r="AF638" i="4"/>
  <c r="AF642" i="4"/>
  <c r="AF646" i="4"/>
  <c r="AF650" i="4"/>
  <c r="AF654" i="4"/>
  <c r="AF492" i="4"/>
  <c r="AF496" i="4"/>
  <c r="AF500" i="4"/>
  <c r="AF504" i="4"/>
  <c r="AF558" i="4"/>
  <c r="AF574" i="4"/>
  <c r="AF520" i="4"/>
  <c r="AF528" i="4"/>
  <c r="AF536" i="4"/>
  <c r="AF544" i="4"/>
  <c r="AF552" i="4"/>
  <c r="AF564" i="4"/>
  <c r="AF508" i="4"/>
  <c r="AF560" i="4"/>
  <c r="AF565" i="4"/>
  <c r="AF576" i="4"/>
  <c r="AF580" i="4"/>
  <c r="AF584" i="4"/>
  <c r="AF588" i="4"/>
  <c r="AF592" i="4"/>
  <c r="AF596" i="4"/>
  <c r="AF600" i="4"/>
  <c r="AF604" i="4"/>
  <c r="AF608" i="4"/>
  <c r="AF612" i="4"/>
  <c r="AF616" i="4"/>
  <c r="AF620" i="4"/>
  <c r="AF624" i="4"/>
  <c r="AF628" i="4"/>
  <c r="AF632" i="4"/>
  <c r="AF636" i="4"/>
  <c r="AF640" i="4"/>
  <c r="AF644" i="4"/>
  <c r="AF660" i="4"/>
  <c r="AF668" i="4"/>
  <c r="AF676" i="4"/>
  <c r="AF648" i="4"/>
  <c r="AF662" i="4"/>
  <c r="AF670" i="4"/>
  <c r="AF678" i="4"/>
  <c r="AF682" i="4"/>
  <c r="AF686" i="4"/>
  <c r="AF690" i="4"/>
  <c r="AF694" i="4"/>
  <c r="AF698" i="4"/>
  <c r="AF702" i="4"/>
  <c r="AF706" i="4"/>
  <c r="AF710" i="4"/>
  <c r="AF714" i="4"/>
  <c r="AF718" i="4"/>
  <c r="AF722" i="4"/>
  <c r="AF726" i="4"/>
  <c r="AF730" i="4"/>
  <c r="AF734" i="4"/>
  <c r="AF738" i="4"/>
  <c r="AF742" i="4"/>
  <c r="AF746" i="4"/>
  <c r="AF750" i="4"/>
  <c r="AF754" i="4"/>
  <c r="AF758" i="4"/>
  <c r="AF762" i="4"/>
  <c r="AF766" i="4"/>
  <c r="AF770" i="4"/>
  <c r="AF774" i="4"/>
  <c r="AF778" i="4"/>
  <c r="AF782" i="4"/>
  <c r="AF786" i="4"/>
  <c r="AF790" i="4"/>
  <c r="AF794" i="4"/>
  <c r="AF798" i="4"/>
  <c r="AF802" i="4"/>
  <c r="AF806" i="4"/>
  <c r="AF810" i="4"/>
  <c r="AF814" i="4"/>
  <c r="AF818" i="4"/>
  <c r="AF822" i="4"/>
  <c r="AF826" i="4"/>
  <c r="AF830" i="4"/>
  <c r="AF834" i="4"/>
  <c r="AF838" i="4"/>
  <c r="AF842" i="4"/>
  <c r="AF846" i="4"/>
  <c r="AF652" i="4"/>
  <c r="AF664" i="4"/>
  <c r="AF672" i="4"/>
  <c r="AF679" i="4"/>
  <c r="AF656" i="4"/>
  <c r="AF696" i="4"/>
  <c r="AF800" i="4"/>
  <c r="AF666" i="4"/>
  <c r="AF700" i="4"/>
  <c r="AF804" i="4"/>
  <c r="AF820" i="4"/>
  <c r="AF836" i="4"/>
  <c r="AF850" i="4"/>
  <c r="AF858" i="4"/>
  <c r="AF866" i="4"/>
  <c r="AF874" i="4"/>
  <c r="AF882" i="4"/>
  <c r="AF658" i="4"/>
  <c r="AF704" i="4"/>
  <c r="AF890" i="4"/>
  <c r="AF894" i="4"/>
  <c r="AF898" i="4"/>
  <c r="AF902" i="4"/>
  <c r="AF906" i="4"/>
  <c r="AF910" i="4"/>
  <c r="AF914" i="4"/>
  <c r="AF918" i="4"/>
  <c r="AF922" i="4"/>
  <c r="AF926" i="4"/>
  <c r="AF930" i="4"/>
  <c r="AF934" i="4"/>
  <c r="AF938" i="4"/>
  <c r="AF942" i="4"/>
  <c r="AF946" i="4"/>
  <c r="AF950" i="4"/>
  <c r="AF954" i="4"/>
  <c r="AF958" i="4"/>
  <c r="AF962" i="4"/>
  <c r="AF966" i="4"/>
  <c r="AF970" i="4"/>
  <c r="AF974" i="4"/>
  <c r="AF978" i="4"/>
  <c r="AF982" i="4"/>
  <c r="AF986" i="4"/>
  <c r="AF990" i="4"/>
  <c r="AF994" i="4"/>
  <c r="AF998" i="4"/>
  <c r="AF1002" i="4"/>
  <c r="AF1006" i="4"/>
  <c r="AF1010" i="4"/>
  <c r="AF1014" i="4"/>
  <c r="AF1018" i="4"/>
  <c r="AF1022" i="4"/>
  <c r="AF1026" i="4"/>
  <c r="AF1030" i="4"/>
  <c r="AF1034" i="4"/>
  <c r="AF1038" i="4"/>
  <c r="AF1042" i="4"/>
  <c r="AF1046" i="4"/>
  <c r="AF1050" i="4"/>
  <c r="AF1054" i="4"/>
  <c r="AF1058" i="4"/>
  <c r="AF1062" i="4"/>
  <c r="AF708" i="4"/>
  <c r="AF712" i="4"/>
  <c r="AF716" i="4"/>
  <c r="AF720" i="4"/>
  <c r="AF724" i="4"/>
  <c r="AF728" i="4"/>
  <c r="AF732" i="4"/>
  <c r="AF736" i="4"/>
  <c r="AF740" i="4"/>
  <c r="AF744" i="4"/>
  <c r="AF748" i="4"/>
  <c r="AF752" i="4"/>
  <c r="AF756" i="4"/>
  <c r="AF760" i="4"/>
  <c r="AF764" i="4"/>
  <c r="AF768" i="4"/>
  <c r="AF772" i="4"/>
  <c r="AF776" i="4"/>
  <c r="AF780" i="4"/>
  <c r="AF784" i="4"/>
  <c r="AF788" i="4"/>
  <c r="AF792" i="4"/>
  <c r="AF808" i="4"/>
  <c r="AF824" i="4"/>
  <c r="AF840" i="4"/>
  <c r="AF852" i="4"/>
  <c r="AF860" i="4"/>
  <c r="AF868" i="4"/>
  <c r="AF876" i="4"/>
  <c r="AF884" i="4"/>
  <c r="AF692" i="4"/>
  <c r="AF987" i="4"/>
  <c r="AF991" i="4"/>
  <c r="AF995" i="4"/>
  <c r="AF999" i="4"/>
  <c r="AF1003" i="4"/>
  <c r="AF1007" i="4"/>
  <c r="AF1011" i="4"/>
  <c r="AF1015" i="4"/>
  <c r="AF1019" i="4"/>
  <c r="AF1023" i="4"/>
  <c r="AF1027" i="4"/>
  <c r="AF1031" i="4"/>
  <c r="AF1035" i="4"/>
  <c r="AF1039" i="4"/>
  <c r="AF1043" i="4"/>
  <c r="AF1047" i="4"/>
  <c r="AF1051" i="4"/>
  <c r="AF1055" i="4"/>
  <c r="AF1059" i="4"/>
  <c r="AF1063" i="4"/>
  <c r="AF680" i="4"/>
  <c r="AF684" i="4"/>
  <c r="AF796" i="4"/>
  <c r="AF812" i="4"/>
  <c r="AF828" i="4"/>
  <c r="AF844" i="4"/>
  <c r="AF854" i="4"/>
  <c r="AF862" i="4"/>
  <c r="AF870" i="4"/>
  <c r="AF878" i="4"/>
  <c r="AF886" i="4"/>
  <c r="AF688" i="4"/>
  <c r="AF892" i="4"/>
  <c r="AF896" i="4"/>
  <c r="AF900" i="4"/>
  <c r="AF904" i="4"/>
  <c r="AF908" i="4"/>
  <c r="AF912" i="4"/>
  <c r="AF916" i="4"/>
  <c r="AF920" i="4"/>
  <c r="AF924" i="4"/>
  <c r="AF928" i="4"/>
  <c r="AF932" i="4"/>
  <c r="AF936" i="4"/>
  <c r="AF940" i="4"/>
  <c r="AF944" i="4"/>
  <c r="AF948" i="4"/>
  <c r="AF952" i="4"/>
  <c r="AF956" i="4"/>
  <c r="AF960" i="4"/>
  <c r="AF964" i="4"/>
  <c r="AF968" i="4"/>
  <c r="AF972" i="4"/>
  <c r="AF976" i="4"/>
  <c r="AF980" i="4"/>
  <c r="AF984" i="4"/>
  <c r="AF988" i="4"/>
  <c r="AF992" i="4"/>
  <c r="AF996" i="4"/>
  <c r="AF1000" i="4"/>
  <c r="AF1004" i="4"/>
  <c r="AF1008" i="4"/>
  <c r="AF1012" i="4"/>
  <c r="AF1016" i="4"/>
  <c r="AF1020" i="4"/>
  <c r="AF674" i="4"/>
  <c r="AF816" i="4"/>
  <c r="AF848" i="4"/>
  <c r="AF856" i="4"/>
  <c r="AF864" i="4"/>
  <c r="AF872" i="4"/>
  <c r="AF880" i="4"/>
  <c r="AF888" i="4"/>
  <c r="AF832" i="4"/>
  <c r="AF251" i="4"/>
  <c r="AF180" i="4"/>
  <c r="AF90" i="4"/>
  <c r="AF211" i="4"/>
  <c r="AF305" i="4"/>
  <c r="AF259" i="4"/>
  <c r="AF199" i="4"/>
  <c r="AF253" i="4"/>
  <c r="AF315" i="4"/>
  <c r="AF287" i="4"/>
  <c r="AF441" i="4"/>
  <c r="AF473" i="4"/>
  <c r="AF324" i="4"/>
  <c r="AF340" i="4"/>
  <c r="AF354" i="4"/>
  <c r="AF370" i="4"/>
  <c r="AF386" i="4"/>
  <c r="AF402" i="4"/>
  <c r="AF426" i="4"/>
  <c r="AF458" i="4"/>
  <c r="AF412" i="4"/>
  <c r="AF567" i="4"/>
  <c r="AF517" i="4"/>
  <c r="AF581" i="4"/>
  <c r="AF613" i="4"/>
  <c r="AF459" i="4"/>
  <c r="AF519" i="4"/>
  <c r="AF475" i="4"/>
  <c r="AF506" i="4"/>
  <c r="AF455" i="4"/>
  <c r="AF554" i="4"/>
  <c r="AF511" i="4"/>
  <c r="AF547" i="4"/>
  <c r="AF514" i="4"/>
  <c r="AF661" i="4"/>
  <c r="AF671" i="4"/>
  <c r="AF643" i="4"/>
  <c r="AF667" i="4"/>
  <c r="AF727" i="4"/>
  <c r="AF759" i="4"/>
  <c r="AF791" i="4"/>
  <c r="AF883" i="4"/>
  <c r="AF809" i="4"/>
  <c r="AF827" i="4"/>
  <c r="AF899" i="4"/>
  <c r="AF931" i="4"/>
  <c r="AF963" i="4"/>
  <c r="AF847" i="4"/>
  <c r="AF645" i="4"/>
  <c r="AF607" i="4"/>
  <c r="AF699" i="4"/>
  <c r="AF977" i="4"/>
  <c r="AF1001" i="4"/>
  <c r="AF1028" i="4"/>
  <c r="AF1044" i="4"/>
  <c r="AF1060" i="4"/>
  <c r="AF921" i="4"/>
  <c r="AF957" i="4"/>
  <c r="AF376" i="4"/>
  <c r="AF74" i="4"/>
  <c r="AF15" i="4"/>
  <c r="AF209" i="4"/>
  <c r="AF309" i="4"/>
  <c r="AF158" i="4"/>
  <c r="AF146" i="4"/>
  <c r="AF213" i="4"/>
  <c r="AF82" i="4"/>
  <c r="AF98" i="4"/>
  <c r="AF114" i="4"/>
  <c r="AF130" i="4"/>
  <c r="AF169" i="4"/>
  <c r="AF23" i="4"/>
  <c r="AF147" i="4"/>
  <c r="AF185" i="4"/>
  <c r="AF217" i="4"/>
  <c r="AF183" i="4"/>
  <c r="AF249" i="4"/>
  <c r="AF267" i="4"/>
  <c r="AF261" i="4"/>
  <c r="AF295" i="4"/>
  <c r="AF414" i="4"/>
  <c r="AF445" i="4"/>
  <c r="AF477" i="4"/>
  <c r="AF327" i="4"/>
  <c r="AF343" i="4"/>
  <c r="AF356" i="4"/>
  <c r="AF372" i="4"/>
  <c r="AF388" i="4"/>
  <c r="AF404" i="4"/>
  <c r="AF430" i="4"/>
  <c r="AF462" i="4"/>
  <c r="AF420" i="4"/>
  <c r="AF439" i="4"/>
  <c r="AF518" i="4"/>
  <c r="AF585" i="4"/>
  <c r="AF617" i="4"/>
  <c r="AF478" i="4"/>
  <c r="AF527" i="4"/>
  <c r="AF493" i="4"/>
  <c r="AF423" i="4"/>
  <c r="AF467" i="4"/>
  <c r="AF569" i="4"/>
  <c r="AF521" i="4"/>
  <c r="AF553" i="4"/>
  <c r="AF603" i="4"/>
  <c r="AF669" i="4"/>
  <c r="AF566" i="4"/>
  <c r="AF697" i="4"/>
  <c r="AF701" i="4"/>
  <c r="AF731" i="4"/>
  <c r="AF763" i="4"/>
  <c r="AF807" i="4"/>
  <c r="AF717" i="4"/>
  <c r="AF733" i="4"/>
  <c r="AF749" i="4"/>
  <c r="AF765" i="4"/>
  <c r="AF781" i="4"/>
  <c r="AF825" i="4"/>
  <c r="AF843" i="4"/>
  <c r="AF687" i="4"/>
  <c r="AF903" i="4"/>
  <c r="AF935" i="4"/>
  <c r="AF967" i="4"/>
  <c r="AF855" i="4"/>
  <c r="AF689" i="4"/>
  <c r="AF623" i="4"/>
  <c r="AF893" i="4"/>
  <c r="AF979" i="4"/>
  <c r="AF1005" i="4"/>
  <c r="AF1029" i="4"/>
  <c r="AF1045" i="4"/>
  <c r="AF1061" i="4"/>
  <c r="AF865" i="4"/>
  <c r="AF937" i="4"/>
  <c r="AF961" i="4"/>
  <c r="AF392" i="4"/>
  <c r="AF110" i="4"/>
  <c r="AF174" i="4"/>
  <c r="AF245" i="4"/>
  <c r="AF78" i="4"/>
  <c r="AF19" i="4"/>
  <c r="AF18" i="4"/>
  <c r="AF177" i="4"/>
  <c r="AF34" i="4"/>
  <c r="AF162" i="4"/>
  <c r="AF189" i="4"/>
  <c r="AF221" i="4"/>
  <c r="AF22" i="4"/>
  <c r="AF150" i="4"/>
  <c r="AF103" i="4"/>
  <c r="AF257" i="4"/>
  <c r="AF207" i="4"/>
  <c r="AF275" i="4"/>
  <c r="AF223" i="4"/>
  <c r="AF269" i="4"/>
  <c r="AF187" i="4"/>
  <c r="AF303" i="4"/>
  <c r="AF319" i="4"/>
  <c r="AF449" i="4"/>
  <c r="AF481" i="4"/>
  <c r="AF328" i="4"/>
  <c r="AF344" i="4"/>
  <c r="AF358" i="4"/>
  <c r="AF374" i="4"/>
  <c r="AF390" i="4"/>
  <c r="AF406" i="4"/>
  <c r="AF434" i="4"/>
  <c r="AF410" i="4"/>
  <c r="AF451" i="4"/>
  <c r="AF482" i="4"/>
  <c r="AF526" i="4"/>
  <c r="AF589" i="4"/>
  <c r="AF621" i="4"/>
  <c r="AF479" i="4"/>
  <c r="AF535" i="4"/>
  <c r="AF435" i="4"/>
  <c r="AF509" i="4"/>
  <c r="AF579" i="4"/>
  <c r="AF523" i="4"/>
  <c r="AF555" i="4"/>
  <c r="AF647" i="4"/>
  <c r="AF677" i="4"/>
  <c r="AF655" i="4"/>
  <c r="AF735" i="4"/>
  <c r="AF767" i="4"/>
  <c r="AF823" i="4"/>
  <c r="AF659" i="4"/>
  <c r="AF841" i="4"/>
  <c r="AF853" i="4"/>
  <c r="AF797" i="4"/>
  <c r="AF907" i="4"/>
  <c r="AF939" i="4"/>
  <c r="AF685" i="4"/>
  <c r="AF863" i="4"/>
  <c r="AF639" i="4"/>
  <c r="AF925" i="4"/>
  <c r="AF981" i="4"/>
  <c r="AF1009" i="4"/>
  <c r="AF1032" i="4"/>
  <c r="AF1048" i="4"/>
  <c r="AF901" i="4"/>
  <c r="AF945" i="4"/>
  <c r="AF835" i="4"/>
  <c r="AF861" i="4"/>
  <c r="AF813" i="4"/>
  <c r="AF911" i="4"/>
  <c r="AF943" i="4"/>
  <c r="AF871" i="4"/>
  <c r="AF695" i="4"/>
  <c r="AF641" i="4"/>
  <c r="AF913" i="4"/>
  <c r="AF983" i="4"/>
  <c r="AF1013" i="4"/>
  <c r="AF1033" i="4"/>
  <c r="AF1049" i="4"/>
  <c r="AF941" i="4"/>
  <c r="AF873" i="4"/>
  <c r="AF965" i="4"/>
  <c r="AF897" i="4"/>
  <c r="AF107" i="4"/>
  <c r="AF247" i="4"/>
  <c r="AF485" i="4"/>
  <c r="AF408" i="4"/>
  <c r="AF483" i="4"/>
  <c r="AF625" i="4"/>
  <c r="AF543" i="4"/>
  <c r="AF510" i="4"/>
  <c r="AF570" i="4"/>
  <c r="AF611" i="4"/>
  <c r="AF707" i="4"/>
  <c r="AF771" i="4"/>
  <c r="AF705" i="4"/>
  <c r="AF753" i="4"/>
  <c r="AF178" i="4"/>
  <c r="AF197" i="4"/>
  <c r="AF229" i="4"/>
  <c r="AF26" i="4"/>
  <c r="AF182" i="4"/>
  <c r="AF111" i="4"/>
  <c r="AF273" i="4"/>
  <c r="AF227" i="4"/>
  <c r="AF291" i="4"/>
  <c r="AF195" i="4"/>
  <c r="AF285" i="4"/>
  <c r="AF255" i="4"/>
  <c r="AF425" i="4"/>
  <c r="AF457" i="4"/>
  <c r="AF332" i="4"/>
  <c r="AF348" i="4"/>
  <c r="AF362" i="4"/>
  <c r="AF378" i="4"/>
  <c r="AF394" i="4"/>
  <c r="AF416" i="4"/>
  <c r="AF442" i="4"/>
  <c r="AF487" i="4"/>
  <c r="AF491" i="4"/>
  <c r="AF542" i="4"/>
  <c r="AF597" i="4"/>
  <c r="AF629" i="4"/>
  <c r="AF551" i="4"/>
  <c r="AF471" i="4"/>
  <c r="AF522" i="4"/>
  <c r="AF587" i="4"/>
  <c r="AF531" i="4"/>
  <c r="AF571" i="4"/>
  <c r="AF599" i="4"/>
  <c r="AF615" i="4"/>
  <c r="AF627" i="4"/>
  <c r="AF805" i="4"/>
  <c r="AF711" i="4"/>
  <c r="AF743" i="4"/>
  <c r="AF775" i="4"/>
  <c r="AF851" i="4"/>
  <c r="AF819" i="4"/>
  <c r="AF869" i="4"/>
  <c r="AF829" i="4"/>
  <c r="AF915" i="4"/>
  <c r="AF947" i="4"/>
  <c r="AF691" i="4"/>
  <c r="AF879" i="4"/>
  <c r="AF801" i="4"/>
  <c r="AF969" i="4"/>
  <c r="AF985" i="4"/>
  <c r="AF1017" i="4"/>
  <c r="AF1036" i="4"/>
  <c r="AF1052" i="4"/>
  <c r="AF909" i="4"/>
  <c r="AF929" i="4"/>
  <c r="AF265" i="4"/>
  <c r="AF311" i="4"/>
  <c r="AF331" i="4"/>
  <c r="AF418" i="4"/>
  <c r="AF534" i="4"/>
  <c r="AF489" i="4"/>
  <c r="AF470" i="4"/>
  <c r="AF529" i="4"/>
  <c r="AF595" i="4"/>
  <c r="AF703" i="4"/>
  <c r="AF739" i="4"/>
  <c r="AF839" i="4"/>
  <c r="AF721" i="4"/>
  <c r="AF737" i="4"/>
  <c r="AF769" i="4"/>
  <c r="AF106" i="4"/>
  <c r="AF138" i="4"/>
  <c r="AF201" i="4"/>
  <c r="AF47" i="4"/>
  <c r="AF154" i="4"/>
  <c r="AF231" i="4"/>
  <c r="AF86" i="4"/>
  <c r="AF281" i="4"/>
  <c r="AF299" i="4"/>
  <c r="AF237" i="4"/>
  <c r="AF293" i="4"/>
  <c r="AF263" i="4"/>
  <c r="AF235" i="4"/>
  <c r="AF429" i="4"/>
  <c r="AF461" i="4"/>
  <c r="AF191" i="4"/>
  <c r="AF335" i="4"/>
  <c r="AF350" i="4"/>
  <c r="AF364" i="4"/>
  <c r="AF380" i="4"/>
  <c r="AF396" i="4"/>
  <c r="AF446" i="4"/>
  <c r="AF243" i="4"/>
  <c r="AF490" i="4"/>
  <c r="AF494" i="4"/>
  <c r="AF550" i="4"/>
  <c r="AF601" i="4"/>
  <c r="AF633" i="4"/>
  <c r="AF495" i="4"/>
  <c r="AF563" i="4"/>
  <c r="AF501" i="4"/>
  <c r="AF507" i="4"/>
  <c r="AF530" i="4"/>
  <c r="AF591" i="4"/>
  <c r="AF537" i="4"/>
  <c r="AF431" i="4"/>
  <c r="AF619" i="4"/>
  <c r="AF631" i="4"/>
  <c r="AF657" i="4"/>
  <c r="AF821" i="4"/>
  <c r="AF715" i="4"/>
  <c r="AF747" i="4"/>
  <c r="AF779" i="4"/>
  <c r="AF859" i="4"/>
  <c r="AF709" i="4"/>
  <c r="AF725" i="4"/>
  <c r="AF741" i="4"/>
  <c r="AF757" i="4"/>
  <c r="AF773" i="4"/>
  <c r="AF789" i="4"/>
  <c r="AF683" i="4"/>
  <c r="AF877" i="4"/>
  <c r="AF845" i="4"/>
  <c r="AF919" i="4"/>
  <c r="AF951" i="4"/>
  <c r="AF799" i="4"/>
  <c r="AF887" i="4"/>
  <c r="AF817" i="4"/>
  <c r="AF675" i="4"/>
  <c r="AF971" i="4"/>
  <c r="AF989" i="4"/>
  <c r="AF1021" i="4"/>
  <c r="AF1037" i="4"/>
  <c r="AF1053" i="4"/>
  <c r="AF849" i="4"/>
  <c r="AF881" i="4"/>
  <c r="AF933" i="4"/>
  <c r="AF917" i="4"/>
  <c r="AF215" i="4"/>
  <c r="AF421" i="4"/>
  <c r="AF347" i="4"/>
  <c r="AF438" i="4"/>
  <c r="AF593" i="4"/>
  <c r="AF497" i="4"/>
  <c r="AF583" i="4"/>
  <c r="AF651" i="4"/>
  <c r="AF785" i="4"/>
  <c r="AF66" i="4"/>
  <c r="AF42" i="4"/>
  <c r="AF122" i="4"/>
  <c r="AF70" i="4"/>
  <c r="AF62" i="4"/>
  <c r="AF233" i="4"/>
  <c r="AF46" i="4"/>
  <c r="AF94" i="4"/>
  <c r="AF205" i="4"/>
  <c r="AF14" i="4"/>
  <c r="AF58" i="4"/>
  <c r="AF50" i="4"/>
  <c r="AF54" i="4"/>
  <c r="AF289" i="4"/>
  <c r="AF203" i="4"/>
  <c r="AF307" i="4"/>
  <c r="AF241" i="4"/>
  <c r="AF301" i="4"/>
  <c r="AF271" i="4"/>
  <c r="AF314" i="4"/>
  <c r="AF433" i="4"/>
  <c r="AF465" i="4"/>
  <c r="AF320" i="4"/>
  <c r="AF336" i="4"/>
  <c r="AF351" i="4"/>
  <c r="AF366" i="4"/>
  <c r="AF382" i="4"/>
  <c r="AF398" i="4"/>
  <c r="AF219" i="4"/>
  <c r="AF450" i="4"/>
  <c r="AF498" i="4"/>
  <c r="AF561" i="4"/>
  <c r="AF605" i="4"/>
  <c r="AF637" i="4"/>
  <c r="AF499" i="4"/>
  <c r="AF447" i="4"/>
  <c r="AF559" i="4"/>
  <c r="AF538" i="4"/>
  <c r="AF443" i="4"/>
  <c r="AF539" i="4"/>
  <c r="AF463" i="4"/>
  <c r="AF635" i="4"/>
  <c r="AF653" i="4"/>
  <c r="AF665" i="4"/>
  <c r="AF837" i="4"/>
  <c r="AF719" i="4"/>
  <c r="AF751" i="4"/>
  <c r="AF783" i="4"/>
  <c r="AF867" i="4"/>
  <c r="AF795" i="4"/>
  <c r="AF885" i="4"/>
  <c r="AF891" i="4"/>
  <c r="AF923" i="4"/>
  <c r="AF955" i="4"/>
  <c r="AF815" i="4"/>
  <c r="AF803" i="4"/>
  <c r="AF833" i="4"/>
  <c r="AF693" i="4"/>
  <c r="AF973" i="4"/>
  <c r="AF993" i="4"/>
  <c r="AF1024" i="4"/>
  <c r="AF1040" i="4"/>
  <c r="AF1056" i="4"/>
  <c r="AF949" i="4"/>
  <c r="AF905" i="4"/>
</calcChain>
</file>

<file path=xl/sharedStrings.xml><?xml version="1.0" encoding="utf-8"?>
<sst xmlns="http://schemas.openxmlformats.org/spreadsheetml/2006/main" count="11396" uniqueCount="2200">
  <si>
    <t>PETUNJUK PENGISIAN FORM INVENTARISASI</t>
  </si>
  <si>
    <t>KK1</t>
  </si>
  <si>
    <t>Sheet KK1 kolom kode ruang di isikan kode ruang dengan angka 1-999, kolom nama ruangan sesuai dengan nama ruangan yang ada</t>
  </si>
  <si>
    <t>Apabila sudah terisi dan sudah sesuai maka tidak perlu di lakukan koreksi</t>
  </si>
  <si>
    <t>Apabila sudah terisi tetapi belum sesuai maka dilakukan koreksi</t>
  </si>
  <si>
    <t xml:space="preserve">Kolom Penanggungjawab, NIP, dan jabatan diisi sesuai dengan kondisi saat ini </t>
  </si>
  <si>
    <t>KK2</t>
  </si>
  <si>
    <t>Kolom yang boleh diisi atau dikoreksi hanya yang berwarna hijau.</t>
  </si>
  <si>
    <t>a. Kolom Merk/ alamat, type/penggunaan, Dokumen/Sertipikat/Rangka/ mesin</t>
  </si>
  <si>
    <t>Yang masih kosong mohon diisi</t>
  </si>
  <si>
    <t>yang sudah terisi, bisa dikoreksi bila ada kekeliruan/kesalahan</t>
  </si>
  <si>
    <t>b. Kolom Kode Ruang</t>
  </si>
  <si>
    <t>Diisikan sesuai dengan kode ruang yang ada pada sheet KK1</t>
  </si>
  <si>
    <t>Jika kode ruangan belum ada mohon di tambahkan ke sheet KK1</t>
  </si>
  <si>
    <t>c. Kolom Kode Inventarisasi</t>
  </si>
  <si>
    <t>Di Isikan sesuai dengan kondisi barang saat dilakukan inventarisasi</t>
  </si>
  <si>
    <t xml:space="preserve">kode </t>
  </si>
  <si>
    <t>Baik</t>
  </si>
  <si>
    <t>Kurang Baik</t>
  </si>
  <si>
    <t>Rusak Berat</t>
  </si>
  <si>
    <t>Tidak Ditemukan</t>
  </si>
  <si>
    <t>Hasil Rekap di sheet KK2</t>
  </si>
  <si>
    <t>Hasil rekapituliasi Inventarisasi akan bisa dipantau melalui kolom selisih</t>
  </si>
  <si>
    <t>* Jika selisih bernilai 0 ( nol ) berarti sudah benar</t>
  </si>
  <si>
    <t>* jika selisih bernilai tidak 0 ( nol ) mohon untuk di cermati lebih lanjut untuk pengisian</t>
  </si>
  <si>
    <t>*Hanya untuk memantau/ mengecek, tidak perlu melakukan editing</t>
  </si>
  <si>
    <t>Pada Kolom dan baris yang diproteksi tidak perlu dikoreksi, jangan membuka proteksi.</t>
  </si>
  <si>
    <t>Hari Inventarisasi</t>
  </si>
  <si>
    <t>Tanggal Sensus</t>
  </si>
  <si>
    <t xml:space="preserve">Bulan Inventarisasi </t>
  </si>
  <si>
    <t>Nama UPB</t>
  </si>
  <si>
    <t>Dinas Pemberdayaan Perempuan, Perlindungan Anak, Pengendalian Penduduk dan KB</t>
  </si>
  <si>
    <t>Nama Kepala</t>
  </si>
  <si>
    <t xml:space="preserve"> </t>
  </si>
  <si>
    <t>Jabatan Kepala</t>
  </si>
  <si>
    <t>Kepala</t>
  </si>
  <si>
    <t>NIP Kepala</t>
  </si>
  <si>
    <t>Selaku</t>
  </si>
  <si>
    <t>Nama Pengurus</t>
  </si>
  <si>
    <t>Jabatan Pengurus</t>
  </si>
  <si>
    <t>Pengurus Barang</t>
  </si>
  <si>
    <t>NIP Pengurus</t>
  </si>
  <si>
    <t>Provinsi</t>
  </si>
  <si>
    <t>Jawa Tengah</t>
  </si>
  <si>
    <t>Kabupaten</t>
  </si>
  <si>
    <t>Karanganyar</t>
  </si>
  <si>
    <t>Bidang</t>
  </si>
  <si>
    <t>Bidang Kependudukan</t>
  </si>
  <si>
    <t>Unit</t>
  </si>
  <si>
    <t>Sub Unit</t>
  </si>
  <si>
    <t>UPB</t>
  </si>
  <si>
    <t>No</t>
  </si>
  <si>
    <t>Kode</t>
  </si>
  <si>
    <t>Nama</t>
  </si>
  <si>
    <t>Penanggung Jawab</t>
  </si>
  <si>
    <t>NIP</t>
  </si>
  <si>
    <t>Jabatan</t>
  </si>
  <si>
    <t>Ruang Kepala</t>
  </si>
  <si>
    <t>Ruang Sekretaris</t>
  </si>
  <si>
    <t>Ruang Penjaga</t>
  </si>
  <si>
    <t>Ruang Bendahara</t>
  </si>
  <si>
    <t>Ruang Tamu</t>
  </si>
  <si>
    <t>Aula Kecil</t>
  </si>
  <si>
    <t>Ruang Sekretariat</t>
  </si>
  <si>
    <t>Ruang Gudang 1</t>
  </si>
  <si>
    <t>Ruang Gudang 2</t>
  </si>
  <si>
    <t>Mushola</t>
  </si>
  <si>
    <t>Ruang Bidang KB</t>
  </si>
  <si>
    <t>Ruang Bidang PP, PA</t>
  </si>
  <si>
    <t>Aula Besar</t>
  </si>
  <si>
    <t xml:space="preserve">KIB </t>
  </si>
  <si>
    <t>Awal</t>
  </si>
  <si>
    <t>Selisih</t>
  </si>
  <si>
    <t>Nilai</t>
  </si>
  <si>
    <t>KIB A</t>
  </si>
  <si>
    <t>KIB B</t>
  </si>
  <si>
    <t>KIB C</t>
  </si>
  <si>
    <t>KIB D</t>
  </si>
  <si>
    <t>KIB E</t>
  </si>
  <si>
    <t>KIB F</t>
  </si>
  <si>
    <t>IDPemda</t>
  </si>
  <si>
    <t>Barang</t>
  </si>
  <si>
    <t>Tahun</t>
  </si>
  <si>
    <t>Merk/Alamat</t>
  </si>
  <si>
    <t>Type/Penggunaan</t>
  </si>
  <si>
    <t>Dokumen
Sertifikat/ Rangka/ Mesin</t>
  </si>
  <si>
    <t>Bahan</t>
  </si>
  <si>
    <t>Ukuran Barang/Konstruksi</t>
  </si>
  <si>
    <t>Satuan</t>
  </si>
  <si>
    <t>Asal-Usul</t>
  </si>
  <si>
    <t>Jumlah</t>
  </si>
  <si>
    <t>Keterangan</t>
  </si>
  <si>
    <t>Catatan</t>
  </si>
  <si>
    <t>Uraian</t>
  </si>
  <si>
    <t>Inventarisasi</t>
  </si>
  <si>
    <t>Validasi</t>
  </si>
  <si>
    <t>Query</t>
  </si>
  <si>
    <t>Bantuan</t>
  </si>
  <si>
    <t>KIB</t>
  </si>
  <si>
    <t>Kode Barang</t>
  </si>
  <si>
    <t>Nama Barang</t>
  </si>
  <si>
    <t>Reg</t>
  </si>
  <si>
    <t>Brg</t>
  </si>
  <si>
    <t>Harga</t>
  </si>
  <si>
    <t>Kondisi</t>
  </si>
  <si>
    <t>Ruang</t>
  </si>
  <si>
    <t>Satu</t>
  </si>
  <si>
    <t>Dua</t>
  </si>
  <si>
    <t>Tabel</t>
  </si>
  <si>
    <t>Inv</t>
  </si>
  <si>
    <t>a</t>
  </si>
  <si>
    <t>=IFERROR(@INDEX(kk2!$B$13:$AC$1063, kk2!$AF13, COLUMNS($B$12:B12)), "")</t>
  </si>
  <si>
    <t>PEMERINTAH KABUPATEN KARANGANYAR</t>
  </si>
  <si>
    <t>=$A$13:$Q$1062</t>
  </si>
  <si>
    <t>-</t>
  </si>
  <si>
    <t>KKI. 03 - KERTAS KERJA INVENTARISASI - BARANG BARU DITEMUKAN</t>
  </si>
  <si>
    <t>BERITA ACARA INVENTARISASI BARANG MILIK DAERAH TAHUN 2022</t>
  </si>
  <si>
    <t>Dengan memperhatikan berita acara dan hasil Inventarisasi yang telah dilaksakan tersebut, kami menyatakan hal-hal sebagai berikut:</t>
  </si>
  <si>
    <t>1.</t>
  </si>
  <si>
    <t>Data Induk BMD yang tercatat (terlampir pada Lampiran KKI. 02)</t>
  </si>
  <si>
    <t>Jumlah s.d 31 Desember 2021</t>
  </si>
  <si>
    <t>Nilai (Rp)</t>
  </si>
  <si>
    <t>Tanah</t>
  </si>
  <si>
    <t>Peralatan dan Mesin</t>
  </si>
  <si>
    <t>Gedung dan Bangunan</t>
  </si>
  <si>
    <t>Jalan, Irigasi dan Jaringan</t>
  </si>
  <si>
    <t xml:space="preserve">Aset Tetap Lainnya </t>
  </si>
  <si>
    <t>Konstruksi dalam Pengerjaan</t>
  </si>
  <si>
    <t>2.</t>
  </si>
  <si>
    <t>BMD yang baru ditemukan (terlampir pada Lampiran KKI.03)</t>
  </si>
  <si>
    <t>3.</t>
  </si>
  <si>
    <t>BMD yang dalam kondisi baik (terlampir dalam Lampiran KKI. 04)</t>
  </si>
  <si>
    <t>4.</t>
  </si>
  <si>
    <t>BMD yang dalam kondisi kurang baik (terlampir dalam Lampiran KKI. 05)</t>
  </si>
  <si>
    <t>Rp</t>
  </si>
  <si>
    <t>5.</t>
  </si>
  <si>
    <t>BMD yang dalam kondisi rusak berat (terlampir dalam Lampiran KKI. 06)</t>
  </si>
  <si>
    <t>6.</t>
  </si>
  <si>
    <t>BMD yang tercatat namun tidak ditemukan (terlampir dalam Lampiran KKI. 07)</t>
  </si>
  <si>
    <t>Demikian berita acara ini dibuat dengan sebenarnya dan disampaikan kepada Bupati Karanganyar Cq. Pengelola/Pembantu Pengelola Barang Kabupaten Karanganyar untuk dipergunakan sebagaimana mestinya.</t>
  </si>
  <si>
    <t xml:space="preserve">Karanganyar, </t>
  </si>
  <si>
    <t>Mengetahui</t>
  </si>
  <si>
    <t>10020010012000002</t>
  </si>
  <si>
    <t>1.3.2.02.001.001.003</t>
  </si>
  <si>
    <t>Station Wagon</t>
  </si>
  <si>
    <t>TOYOTA</t>
  </si>
  <si>
    <t>AVANZA 1.3E/F601RM-GMDFJJ</t>
  </si>
  <si>
    <t>0000 MHFM1BA2J9K020993 DE42977</t>
  </si>
  <si>
    <t>Besi</t>
  </si>
  <si>
    <t>Pembelian</t>
  </si>
  <si>
    <t>01010010012000015</t>
  </si>
  <si>
    <t>KIJANG STD LG/KF80</t>
  </si>
  <si>
    <t xml:space="preserve">AD 9503 KF MHF11KF8040087511 7K0676085 </t>
  </si>
  <si>
    <t>04010010012000012</t>
  </si>
  <si>
    <t>KIJANG SPR LG/KF83</t>
  </si>
  <si>
    <t>AD 9513 PF MHF11KF8320051751 7K0500689 2207366I</t>
  </si>
  <si>
    <t>Pinjam Pakai di Samsat</t>
  </si>
  <si>
    <t>04010010012000039</t>
  </si>
  <si>
    <t>TGN40R-GKMDKD/KIJANG INNOVA G</t>
  </si>
  <si>
    <t>AD 1050 XF MHFXW42G3C2228067 1TR7334290 J-00088876I</t>
  </si>
  <si>
    <t>10020010012001132</t>
  </si>
  <si>
    <t>1.3.2.02.001.001.006</t>
  </si>
  <si>
    <t>kendaraan dinas bermotor perorangan  lainnya (dst)</t>
  </si>
  <si>
    <t>YAMAHA</t>
  </si>
  <si>
    <t>B5D A/T</t>
  </si>
  <si>
    <t>AD 6999 XP MH3SEF510KJ066626 E31WE-0066636 R-01589106 I</t>
  </si>
  <si>
    <t>besi dan Plastik</t>
  </si>
  <si>
    <t>10020010012000005</t>
  </si>
  <si>
    <t>1.3.2.02.001.002.003</t>
  </si>
  <si>
    <t>Mini Bus ( Penumpang 14 Orang Kebawah )</t>
  </si>
  <si>
    <t>SUZUKI</t>
  </si>
  <si>
    <t>FUTURA/ST150</t>
  </si>
  <si>
    <t>AD 9500 CF MHYESL4157J501579 G15AID707130 5357444I</t>
  </si>
  <si>
    <t>10020010012000006</t>
  </si>
  <si>
    <t>HI ACE COMMUTER M/T</t>
  </si>
  <si>
    <t>AD 9520 AF JTFSS22P4E0136722 2KDA599829 L-06684102I</t>
  </si>
  <si>
    <t>Kendaraan Fungsional Pengantar Calon Akseptor KB (Lengkap dengan sarana pendukung)</t>
  </si>
  <si>
    <t>10020010012000008</t>
  </si>
  <si>
    <t>1.3.2.02.001.003.002</t>
  </si>
  <si>
    <t>Pick Up</t>
  </si>
  <si>
    <t>HILUX PICK UP 2.5 DSL M/T</t>
  </si>
  <si>
    <t>AD 8013 XF MR0ES8BB2F0060174 2KDU783503 M-02446575I</t>
  </si>
  <si>
    <t>Eks AD 9580 BF - Mobil Distribusi Alokon</t>
  </si>
  <si>
    <t>10020010012000009</t>
  </si>
  <si>
    <t>1.3.2.02.001.003.007</t>
  </si>
  <si>
    <t>kendaraan bermotor angkutan barang  lainnya (dst)</t>
  </si>
  <si>
    <t>V-Class</t>
  </si>
  <si>
    <t>Box</t>
  </si>
  <si>
    <t>Almunium</t>
  </si>
  <si>
    <t>Pengadaan Box Mobil Distribusi Alokon</t>
  </si>
  <si>
    <t>10020010012000079</t>
  </si>
  <si>
    <t>1.3.2.02.001.004.001</t>
  </si>
  <si>
    <t>Sepeda Motor</t>
  </si>
  <si>
    <t>FL125 SD</t>
  </si>
  <si>
    <t>AD 9604 DF MH8BF45CA8J146935 F496ID240678 F-0650155I</t>
  </si>
  <si>
    <t>10020010012000080</t>
  </si>
  <si>
    <t>AD 9605 DF MH8BF45CA8J148352 F496ID244748 F-0650154I</t>
  </si>
  <si>
    <t>10020010012000081</t>
  </si>
  <si>
    <t>AD 9606 DF MH8BF45CA8J148370 F496ID244724 F-0650153I</t>
  </si>
  <si>
    <t>10020010012000082</t>
  </si>
  <si>
    <t>AD 9607 DF MH8BF45CA8J148396 F496ID244788 F-0650152I</t>
  </si>
  <si>
    <t>10020010012000083</t>
  </si>
  <si>
    <t>AD 9608 DF MH8BF45CA8J147543 F496ID242505 F-0650151I</t>
  </si>
  <si>
    <t>10020010012000084</t>
  </si>
  <si>
    <t>AD 9609 DF MH8BF45CA8J147540 F496ID242511 F-0650150I</t>
  </si>
  <si>
    <t>10020010012000085</t>
  </si>
  <si>
    <t>AD 9610 DF MH8BF45CA8J148390 F496ID244797 F-0650149I</t>
  </si>
  <si>
    <t>10020010012000086</t>
  </si>
  <si>
    <t>AD 9612 DF MH8BF45CA8J148378 F496ID244716 F-0650148I</t>
  </si>
  <si>
    <t>10020010012000087</t>
  </si>
  <si>
    <t>AD 9613 DF MH8BF45CA8J148400 F496ID244785 F-0650147I</t>
  </si>
  <si>
    <t>10020010012000088</t>
  </si>
  <si>
    <t>AD 9614 DF MH8BF45CA8J148343 F496ID244765 F-0650146I</t>
  </si>
  <si>
    <t>10020010012000089</t>
  </si>
  <si>
    <t>AD 9615 DF MH8BF45CA8J148363 F496ID244775 F-0650145I</t>
  </si>
  <si>
    <t>10020010012000092</t>
  </si>
  <si>
    <t>AD 9618 DF MH8BF45CA8J147681 F496ID243050 F-0650142I</t>
  </si>
  <si>
    <t>10020010012000093</t>
  </si>
  <si>
    <t>AD 9619 DF MH8BF45CA8J148351 F496ID244745 F-0650141I</t>
  </si>
  <si>
    <t>10020010012000094</t>
  </si>
  <si>
    <t>AD 9620 DF MH8BF45CA8J146944 F496ID240712 F-0650140I</t>
  </si>
  <si>
    <t>10020010012000095</t>
  </si>
  <si>
    <t>AD 9621 DF MH8BF45CA8J148385 F496ID244798 F-0650139I</t>
  </si>
  <si>
    <t>10020010012000096</t>
  </si>
  <si>
    <t>AD 9622 DF MH8BF45CA8J148354 F496ID244739 F-0650138I</t>
  </si>
  <si>
    <t>10020010012000097</t>
  </si>
  <si>
    <t>AD 9624 DF MH8BF45CA8J148359 F496ID244735 F-0650137I</t>
  </si>
  <si>
    <t>10020010012000098</t>
  </si>
  <si>
    <t>AD 9625 DF MH8BF45CA8J147533 F496ID242449 F-0650136I</t>
  </si>
  <si>
    <t>10020010012000099</t>
  </si>
  <si>
    <t>AD 9626 DF MH8BF45CA8J147527 F496ID242462 F-0650135I</t>
  </si>
  <si>
    <t>10020010012000100</t>
  </si>
  <si>
    <t>AD 9628 DF MH8BF45CA8J148389 F496ID244806 F-0650134I</t>
  </si>
  <si>
    <t>10020010012000101</t>
  </si>
  <si>
    <t>AD 9629 DF MH8BF45CA8J146957 F496ID240707 F-0650133I</t>
  </si>
  <si>
    <t>10020010012000102</t>
  </si>
  <si>
    <t>AD 9630 DF MH8BF45CA8J148366 F496ID244732 F-0650132I</t>
  </si>
  <si>
    <t>10020010012000103</t>
  </si>
  <si>
    <t>AD 9631 DF MH8BF45CA8J148367 F496ID244774 F-0650131I</t>
  </si>
  <si>
    <t>10020010012000104</t>
  </si>
  <si>
    <t>AD 9632 DF MH8BF45CA8J147534 F496ID242459 F-0650130I</t>
  </si>
  <si>
    <t>10020010012000105</t>
  </si>
  <si>
    <t>AD 9633 DF MH8BF45CA8J148357 F496ID244742 F-0650129I</t>
  </si>
  <si>
    <t>10020010012000106</t>
  </si>
  <si>
    <t>AD 9636 DF MH8BF45CA8J148361 F496ID244734 F-0650127I</t>
  </si>
  <si>
    <t>10020010012000107</t>
  </si>
  <si>
    <t>AD 9637 DF MH8BF45CA8J148345 F496ID244761 F-0650126I</t>
  </si>
  <si>
    <t>10020010012000108</t>
  </si>
  <si>
    <t>AD 9638 DF MH8BF45CA8J147522 F496ID242535 F-0650125I</t>
  </si>
  <si>
    <t>10020010012000109</t>
  </si>
  <si>
    <t>AD 9639 DF MH8BF45CA8J148342 F496ID244766 F-0650124I</t>
  </si>
  <si>
    <t>10020010012000110</t>
  </si>
  <si>
    <t>AD 9640 DF MH8BF45CA8J147529 F496ID242529 F-0650123I</t>
  </si>
  <si>
    <t>10020010012000112</t>
  </si>
  <si>
    <t>AD 9642 DF MH8BF45CA8J147524 F496ID242479 F-0650121I</t>
  </si>
  <si>
    <t>10020010012000113</t>
  </si>
  <si>
    <t>AD 9643 DF MH8BF45CA8J147532 F496ID242437 F-0650120I</t>
  </si>
  <si>
    <t>10020010012000114</t>
  </si>
  <si>
    <t>AD 9644 DF MH8BF45CA8J148395 F496ID244793 F-0650119I</t>
  </si>
  <si>
    <t>10020010012000115</t>
  </si>
  <si>
    <t>AD 9645 DF MH8BF45CA8J147538 F496ID242427 F-0650118I</t>
  </si>
  <si>
    <t>10020010012000116</t>
  </si>
  <si>
    <t>AD 9648 DF MH8BF45CA8J148346 F496ID244751 F-0650117I</t>
  </si>
  <si>
    <t>10020010012000117</t>
  </si>
  <si>
    <t>AD 9649 DF MH8BF45CA8J147694 F496ID243081 F-0650116I</t>
  </si>
  <si>
    <t>10020010012000119</t>
  </si>
  <si>
    <t>AD 9651 DF MH8BF45CA8J148355 F496ID244737 F-0650163I</t>
  </si>
  <si>
    <t>10020010012000120</t>
  </si>
  <si>
    <t>AD 9652 DF MH8BF45CA8J148347 F496ID244757 F-0650162I</t>
  </si>
  <si>
    <t>10020010012000121</t>
  </si>
  <si>
    <t>AD 9653 DF MH8BF45CA8J147693 F496ID243021 F-0650161I</t>
  </si>
  <si>
    <t>10020010012000122</t>
  </si>
  <si>
    <t>AD 9655 DF MH8BF45CA8J148350 F496ID244754 F-0650160I</t>
  </si>
  <si>
    <t>10020010012000123</t>
  </si>
  <si>
    <t>AD 9656 DF MH8BF45CA8J148379 F496ID244810 F-0650159I</t>
  </si>
  <si>
    <t>10020010012000124</t>
  </si>
  <si>
    <t>AD 9657 DF MH8BF45CA8J148394 F496ID244795 F-0650158I</t>
  </si>
  <si>
    <t>10020010012000125</t>
  </si>
  <si>
    <t>AD 9659 DF MH8BF45CA8J147695 F496ID243080 F-0650157I</t>
  </si>
  <si>
    <t>10020010012000126</t>
  </si>
  <si>
    <t>FK110 SD K6</t>
  </si>
  <si>
    <t>AD 6090 XP MH8BE4DFA9J723933 E451ID753793 9796521I</t>
  </si>
  <si>
    <t>Eks AD 9691 EF</t>
  </si>
  <si>
    <t>10020010012000127</t>
  </si>
  <si>
    <t>AD 9692 EF MH8BE4DFA9J731130 E451ID761976 9796522I</t>
  </si>
  <si>
    <t>10020010012000129</t>
  </si>
  <si>
    <t>AD 9694 EF MH8BE4DFA9J723914 E451ID753752 9796524I</t>
  </si>
  <si>
    <t>10020010012000130</t>
  </si>
  <si>
    <t>AD 9710 EF MH8BE4DFA9J731113 E451ID762091 9796525I</t>
  </si>
  <si>
    <t>10020010012000131</t>
  </si>
  <si>
    <t>AD 9696 EF MH8BE4DFA9J731142 E451ID762058 9796526I</t>
  </si>
  <si>
    <t>10020010012000132</t>
  </si>
  <si>
    <t>AD 9697 EF MH8BE4DFA9J731136 E451ID762084 9796527I</t>
  </si>
  <si>
    <t>10020010012000134</t>
  </si>
  <si>
    <t>AD 9699 EF MH8BE4DFA9J731102 E451ID761989 9796529I</t>
  </si>
  <si>
    <t>10020010012000135</t>
  </si>
  <si>
    <t>AD 6010 XF MH8BE4DFA9J731099 E451ID761995 9796530I</t>
  </si>
  <si>
    <t>10020010012000137</t>
  </si>
  <si>
    <t>AD 9702 EF MH8BE4DFA9J734778 E451ID768995 9796532I</t>
  </si>
  <si>
    <t>10020010012000138</t>
  </si>
  <si>
    <t>AD 9639 EF MH8BE4DFA9J734844 E451ID768946 9796533I</t>
  </si>
  <si>
    <t>10020010012000140</t>
  </si>
  <si>
    <t>AD 9641 EF MH8BE4DFA9J741245 E451ID776867 9796535I</t>
  </si>
  <si>
    <t>10020010012000141</t>
  </si>
  <si>
    <t>AD 9642 EF MH8BE4DFA9J734803 E451ID768935 9796536I</t>
  </si>
  <si>
    <t>10020010012000142</t>
  </si>
  <si>
    <t>AD 9643 EF MH8BE4DFA9J734830 E451ID768972 9796537I</t>
  </si>
  <si>
    <t>10020010012000143</t>
  </si>
  <si>
    <t>AD 9704 EF MH8BE4DFA9J731121 E451ID762007 9796538I</t>
  </si>
  <si>
    <t>10020010012000144</t>
  </si>
  <si>
    <t>AD 9645 EF MH8BE4DFA9J734809 E451ID768996 9796539I</t>
  </si>
  <si>
    <t>10020010012000145</t>
  </si>
  <si>
    <t>AD 9646 EF MH8BE4DFA9J734796 E451ID768942 9796540I</t>
  </si>
  <si>
    <t>10020010012000147</t>
  </si>
  <si>
    <t>AD 9648 EF MH8BE4DFA9J737922 E451ID771730 9796542I</t>
  </si>
  <si>
    <t>10020010012000149</t>
  </si>
  <si>
    <t>AD 9705 EF MH8BE4DFA9J737920 E451ID771721 9796544I</t>
  </si>
  <si>
    <t>10020010012000153</t>
  </si>
  <si>
    <t>AD 9654 EF MH8BE4DFA9J730070 E451ID761373 9796548I</t>
  </si>
  <si>
    <t>10020010012000154</t>
  </si>
  <si>
    <t>AD 9655 EF MH8BE4DFA9J740482 E451ID776177 9796549I</t>
  </si>
  <si>
    <t>10020010012000155</t>
  </si>
  <si>
    <t>AD 9656 EF MH8BE4DFA9J737884 E451ID771768 9796550I</t>
  </si>
  <si>
    <t>10020010012000157</t>
  </si>
  <si>
    <t>AD 9658 EF MH8BE4DFA9J737913 E451ID771738 9796552I</t>
  </si>
  <si>
    <t>10020010012000158</t>
  </si>
  <si>
    <t>AD 9659 EF MH8BE4DFA9J730102 E451ID761322 9796553I</t>
  </si>
  <si>
    <t>10020010012000159</t>
  </si>
  <si>
    <t>AD 9660 EF MH8BE4DFA9J730109 E451ID761246 9796554I</t>
  </si>
  <si>
    <t>10020010012000162</t>
  </si>
  <si>
    <t>AD 9663 EF MH8BE4DFA9J737901 E451ID771409 9796557I</t>
  </si>
  <si>
    <t>10020010012000163</t>
  </si>
  <si>
    <t>AD 6091 XP MH8BE4DFA9J737879 E451ID771682 9796558I</t>
  </si>
  <si>
    <t>Eks AD 9664 EF</t>
  </si>
  <si>
    <t>10020010012000164</t>
  </si>
  <si>
    <t>AD 9665 EF MH8BE4DFA9J740489 E451ID776169 9796559I</t>
  </si>
  <si>
    <t>10020010012000165</t>
  </si>
  <si>
    <t>AD 9706 EF MH8BE4DFA9J740500 E451ID776162 9796560I</t>
  </si>
  <si>
    <t>10020010012000166</t>
  </si>
  <si>
    <t>AD 9707 EF MH8BE4DFA9J737899 E451ID771704 9796561I</t>
  </si>
  <si>
    <t>10020010012000167</t>
  </si>
  <si>
    <t>AD 9708 EF MH8BE4DFA9J737917 E451ID771705 9796562I</t>
  </si>
  <si>
    <t>10020010012000168</t>
  </si>
  <si>
    <t>AD 9634 DF MH8BF45CA8J148380 F496ID244714 F-0650128I</t>
  </si>
  <si>
    <t>Hibah</t>
  </si>
  <si>
    <t>10020010012000170</t>
  </si>
  <si>
    <t>AD 9949 F MH8BE4DFA7J345400 E451ID352742 5356995I</t>
  </si>
  <si>
    <t>10020010012000923</t>
  </si>
  <si>
    <t>HONDA</t>
  </si>
  <si>
    <t>E1F02N12M2 A/T</t>
  </si>
  <si>
    <t>AD 9605 HF MH1JFV117GK513021 JFV1E1520327 O-00007866</t>
  </si>
  <si>
    <t>10020010012000924</t>
  </si>
  <si>
    <t>AD 9606 HF MH1JFV110GK514303 JFV1E1520491 O-00007867</t>
  </si>
  <si>
    <t>10020010012001066</t>
  </si>
  <si>
    <t>UE11 (CAST WHELL)</t>
  </si>
  <si>
    <t>AD 6051 XP MH3UE1120LJ260056 E3R5E-0272570 Q-04473943 I</t>
  </si>
  <si>
    <t>10020010012001084</t>
  </si>
  <si>
    <t>AD 6055 XP MH3UE1120LJ260110 E3R5E-0272624 Q-04473944 I</t>
  </si>
  <si>
    <t>10020010012001085</t>
  </si>
  <si>
    <t>AD 6061 XP MH3UE1120LJ260051 E3R5E-0272564 Q-04473945 I</t>
  </si>
  <si>
    <t>10020010012001086</t>
  </si>
  <si>
    <t>AD 6066 XP MH3UE1120LJ260121 E3R5E-0272635 Q-04473946 I</t>
  </si>
  <si>
    <t>10020010012000010</t>
  </si>
  <si>
    <t>1.3.2.02.001.006.003</t>
  </si>
  <si>
    <t>Mobil Unit Penerangan Darat</t>
  </si>
  <si>
    <t>MITSUBISHI</t>
  </si>
  <si>
    <t>STRADA CR 2.8L DOUBLE CABIN GLX (4X4) M/T</t>
  </si>
  <si>
    <t>AD 9574 AF MMBJNKB709D005392 4M40UAB3142 3998211I</t>
  </si>
  <si>
    <t>10020010012000845</t>
  </si>
  <si>
    <t>DAIHATSU</t>
  </si>
  <si>
    <t>LUXIO 1.5 X M/T (S402RG-ZMXFJJ JS)</t>
  </si>
  <si>
    <t>1537 MHKW3CA3JGK016452 3SZDFZ6437</t>
  </si>
  <si>
    <t>Eks AD 9504 BP - Mobil Penyuluhan Perlindungan Perempuan dan Anak (Molin)</t>
  </si>
  <si>
    <t>10020010012000987</t>
  </si>
  <si>
    <t>NISSAN</t>
  </si>
  <si>
    <t>NAVARA VL 2.5 (4X4) AT</t>
  </si>
  <si>
    <t>AD 9566 AF MNTCC4D23Z0027216 YD25728844T O-00830141</t>
  </si>
  <si>
    <t>Fiber/Besi</t>
  </si>
  <si>
    <t>10020010012000011</t>
  </si>
  <si>
    <t>1.3.2.02.001.006.110</t>
  </si>
  <si>
    <t>kendaraan bermotor khusus  lainnya (dst)</t>
  </si>
  <si>
    <t>COLT DIESEL M/T (4X2)/FE71 LONG BC</t>
  </si>
  <si>
    <t>AD 9515 AF MHMFE71P9AK002468 4D34TF76283 H-06908261I</t>
  </si>
  <si>
    <t>10020010012000989</t>
  </si>
  <si>
    <t>TRITON 2.5L SC GLX HR (4X2) M/T</t>
  </si>
  <si>
    <t>AD 9568 CF MMBENKK30JH047490 4D56UAT7434 P-01461217 I</t>
  </si>
  <si>
    <t>Mobil Distribusi Alat Kontrasepsi</t>
  </si>
  <si>
    <t>10020010012000171</t>
  </si>
  <si>
    <t>1.3.2.03.003.008.012</t>
  </si>
  <si>
    <t>Termometer Standar</t>
  </si>
  <si>
    <t>Kaca</t>
  </si>
  <si>
    <t>pembelian termometer ruangan</t>
  </si>
  <si>
    <t>10020010012000860</t>
  </si>
  <si>
    <t>Sarpras untuk Gudang Alokon</t>
  </si>
  <si>
    <t>10020010012000172</t>
  </si>
  <si>
    <t>1.3.2.05.001.001.006</t>
  </si>
  <si>
    <t>Mesin Ketik Listrik Standard (14-16 Inci)</t>
  </si>
  <si>
    <t>Mesin Tik-Arori Expres</t>
  </si>
  <si>
    <t>manual</t>
  </si>
  <si>
    <t>10020010012000180</t>
  </si>
  <si>
    <t>1.3.2.05.001.004.001</t>
  </si>
  <si>
    <t>Lemari Besi/Metal</t>
  </si>
  <si>
    <t>Lemari Besi-Elite</t>
  </si>
  <si>
    <t>120cm x 240cm</t>
  </si>
  <si>
    <t>10020010012000181</t>
  </si>
  <si>
    <t>Almari Besi-Elite</t>
  </si>
  <si>
    <t>10020010012000991</t>
  </si>
  <si>
    <t>Pabrikan</t>
  </si>
  <si>
    <t>Stainless steel</t>
  </si>
  <si>
    <t>105x52x190 cm</t>
  </si>
  <si>
    <t>Tempat Penyimpanan KIT/Alat dan Obat Kontrasepsi</t>
  </si>
  <si>
    <t>10020010012000994</t>
  </si>
  <si>
    <t>10020010012000997</t>
  </si>
  <si>
    <t>10020010012001000</t>
  </si>
  <si>
    <t>10020010012001003</t>
  </si>
  <si>
    <t>10020010012001006</t>
  </si>
  <si>
    <t>10020010012001009</t>
  </si>
  <si>
    <t>10020010012001012</t>
  </si>
  <si>
    <t>10020010012001015</t>
  </si>
  <si>
    <t>10020010012001018</t>
  </si>
  <si>
    <t>10020010012000221</t>
  </si>
  <si>
    <t>1.3.2.05.001.004.002</t>
  </si>
  <si>
    <t>Lemari Kayu</t>
  </si>
  <si>
    <t>Almari Kayu-Lokal</t>
  </si>
  <si>
    <t>Kayu</t>
  </si>
  <si>
    <t>90cm x 240cm</t>
  </si>
  <si>
    <t>10020010012000222</t>
  </si>
  <si>
    <t>120cm x 300cm</t>
  </si>
  <si>
    <t>10020010012000223</t>
  </si>
  <si>
    <t>Handmade</t>
  </si>
  <si>
    <t>Almari Arsip Kantor</t>
  </si>
  <si>
    <t>10020010012000224</t>
  </si>
  <si>
    <t>10020010012000225</t>
  </si>
  <si>
    <t>10020010012000226</t>
  </si>
  <si>
    <t>10020010012000227</t>
  </si>
  <si>
    <t>10020010012000228</t>
  </si>
  <si>
    <t>10020010012000229</t>
  </si>
  <si>
    <t>10020010012000230</t>
  </si>
  <si>
    <t>10020010012000231</t>
  </si>
  <si>
    <t>10020010012000232</t>
  </si>
  <si>
    <t>10020010012000233</t>
  </si>
  <si>
    <t>100 x 40 x 200cm</t>
  </si>
  <si>
    <t>Pengadaan 6 buah almari kayu</t>
  </si>
  <si>
    <t>10020010012000234</t>
  </si>
  <si>
    <t>50x50x45cm</t>
  </si>
  <si>
    <t>Pengadaan Mebeler Alamari Kayu 2 Buah</t>
  </si>
  <si>
    <t>10020010012000850</t>
  </si>
  <si>
    <t>Kayu/Kaca</t>
  </si>
  <si>
    <t>10020010012000865</t>
  </si>
  <si>
    <t>Sarpras untuk PPKS</t>
  </si>
  <si>
    <t>10020010012000859</t>
  </si>
  <si>
    <t>1.3.2.05.001.004.003</t>
  </si>
  <si>
    <t>Rak Besi</t>
  </si>
  <si>
    <t>handmade</t>
  </si>
  <si>
    <t>10020010012001062</t>
  </si>
  <si>
    <t>Homemade</t>
  </si>
  <si>
    <t>4 Tingkat</t>
  </si>
  <si>
    <t>Besi/Hardboard</t>
  </si>
  <si>
    <t>200x100x40 cm</t>
  </si>
  <si>
    <t>10020010012001063</t>
  </si>
  <si>
    <t>10020010012001064</t>
  </si>
  <si>
    <t>10020010012001065</t>
  </si>
  <si>
    <t>10020010012000777</t>
  </si>
  <si>
    <t>1.3.2.05.001.004.004</t>
  </si>
  <si>
    <t>Rak Kayu</t>
  </si>
  <si>
    <t>dua muka</t>
  </si>
  <si>
    <t>180x100x50cm</t>
  </si>
  <si>
    <t>dibeli rak kayu utk ruang sekretariat, bendahara, bid KB dan PK</t>
  </si>
  <si>
    <t>10020010012000241</t>
  </si>
  <si>
    <t>10020010012000242</t>
  </si>
  <si>
    <t>5 tingkat</t>
  </si>
  <si>
    <t>200x100x40cm</t>
  </si>
  <si>
    <t>10020010012000243</t>
  </si>
  <si>
    <t>10020010012000244</t>
  </si>
  <si>
    <t>10020010012000245</t>
  </si>
  <si>
    <t>10020010012000246</t>
  </si>
  <si>
    <t>10020010012000247</t>
  </si>
  <si>
    <t>10020010012000248</t>
  </si>
  <si>
    <t>10020010012000249</t>
  </si>
  <si>
    <t>10020010012000250</t>
  </si>
  <si>
    <t>10020010012000251</t>
  </si>
  <si>
    <t>10020010012000252</t>
  </si>
  <si>
    <t>120 x 40 x 180cm</t>
  </si>
  <si>
    <t>pengadaan 6 buah rak kayu</t>
  </si>
  <si>
    <t>10020010012000926</t>
  </si>
  <si>
    <t>2 x 1,5 m</t>
  </si>
  <si>
    <t>10020010012000927</t>
  </si>
  <si>
    <t>2 x 1 m</t>
  </si>
  <si>
    <t>10020010012000928</t>
  </si>
  <si>
    <t>120 cm x 1 m</t>
  </si>
  <si>
    <t>10020010012000189</t>
  </si>
  <si>
    <t>1.3.2.05.001.004.005</t>
  </si>
  <si>
    <t>Filing Cabinet Besi</t>
  </si>
  <si>
    <t>Filling Cabinet-Brother</t>
  </si>
  <si>
    <t>60cm x 120cm</t>
  </si>
  <si>
    <t>10020010012000190</t>
  </si>
  <si>
    <t>Filling Kabinet-Brother</t>
  </si>
  <si>
    <t>10020010012000866</t>
  </si>
  <si>
    <t>Brother</t>
  </si>
  <si>
    <t>10020010012000191</t>
  </si>
  <si>
    <t>1.3.2.05.001.004.006</t>
  </si>
  <si>
    <t>Filing Cabinet Kayu</t>
  </si>
  <si>
    <t>Filling Kayu--</t>
  </si>
  <si>
    <t>2,5m x 3m</t>
  </si>
  <si>
    <t>10020010012000192</t>
  </si>
  <si>
    <t>1.3.2.05.001.004.007</t>
  </si>
  <si>
    <t>Brandkas</t>
  </si>
  <si>
    <t>Brankas--</t>
  </si>
  <si>
    <t>35cm x 55cm</t>
  </si>
  <si>
    <t>10020010012000193</t>
  </si>
  <si>
    <t>Infinity</t>
  </si>
  <si>
    <t>Safe Basic</t>
  </si>
  <si>
    <t>55cm x 85cm</t>
  </si>
  <si>
    <t>10020010012000864</t>
  </si>
  <si>
    <t>1.3.2.05.001.004.027</t>
  </si>
  <si>
    <t>Lemari Kaca</t>
  </si>
  <si>
    <t>10020010012001204</t>
  </si>
  <si>
    <t>1.3.2.05.001.004.028</t>
  </si>
  <si>
    <t>Lemari Makan</t>
  </si>
  <si>
    <t>kitchen shet</t>
  </si>
  <si>
    <t xml:space="preserve">lemari </t>
  </si>
  <si>
    <t>kayu</t>
  </si>
  <si>
    <t>lemari dapur</t>
  </si>
  <si>
    <t>kichen shett dapur balai KB Karangpandan</t>
  </si>
  <si>
    <t>10020010012001205</t>
  </si>
  <si>
    <t>10020010012000778</t>
  </si>
  <si>
    <t>1.3.2.05.001.004.029</t>
  </si>
  <si>
    <t>Alat Penyimpanan Kantor lainnya</t>
  </si>
  <si>
    <t>dengan kaca</t>
  </si>
  <si>
    <t>100x50x180cm</t>
  </si>
  <si>
    <t>dibeli buffet utk ruang kepala</t>
  </si>
  <si>
    <t>10020010012000197</t>
  </si>
  <si>
    <t>1.3.2.05.001.005.003</t>
  </si>
  <si>
    <t>Papan Visual/Papan Nama</t>
  </si>
  <si>
    <t>Papan data dinding</t>
  </si>
  <si>
    <t>10020010012000938</t>
  </si>
  <si>
    <t>Qiangli</t>
  </si>
  <si>
    <t>500x32 cm</t>
  </si>
  <si>
    <t>Running Text di pintu masuk kantor (Kantor DP3APPKB)</t>
  </si>
  <si>
    <t>10020010012000939</t>
  </si>
  <si>
    <t>128 x 16 cm</t>
  </si>
  <si>
    <t>Running text di pintu masuk balai penyuluh kb kecamatan Karanganyar</t>
  </si>
  <si>
    <t>10020010012000940</t>
  </si>
  <si>
    <t>Running text di pintu masuk balai penyuluh kb kecamatan Tasikmadu</t>
  </si>
  <si>
    <t>10020010012000941</t>
  </si>
  <si>
    <t>Running text di pintu masuk balai penyuluh kb kecamatan Jaten</t>
  </si>
  <si>
    <t>10020010012000942</t>
  </si>
  <si>
    <t>Running text di pintu masuk balai penyuluh kb kecamatan Kebakkramat</t>
  </si>
  <si>
    <t>10020010012000943</t>
  </si>
  <si>
    <t>Running text di pintu masuk balai penyuluh kb kecamatan Mojogedang</t>
  </si>
  <si>
    <t>10020010012000944</t>
  </si>
  <si>
    <t>Running text di pintu masuk balai penyuluh kb kecamatan Karangpandan</t>
  </si>
  <si>
    <t>10020010012000945</t>
  </si>
  <si>
    <t>Running text di pintu masuk balai penyuluh kb kecamatan Matesih</t>
  </si>
  <si>
    <t>10020010012000946</t>
  </si>
  <si>
    <t>Running text di pintu masuk balai penyuluh kb kecamatan Tawangmangu</t>
  </si>
  <si>
    <t>10020010012000947</t>
  </si>
  <si>
    <t>Running text di pintu masuk balai penyuluh kb kecamatan Ngargoyoso</t>
  </si>
  <si>
    <t>10020010012000948</t>
  </si>
  <si>
    <t>Running text di pintu masuk balai penyuluh kb kecamatan Jenawi</t>
  </si>
  <si>
    <t>10020010012000949</t>
  </si>
  <si>
    <t>Running text di pintu masuk balai penyuluh kb kecamatan Kerjo</t>
  </si>
  <si>
    <t>10020010012000950</t>
  </si>
  <si>
    <t>Running text di pintu masuk balai penyuluh kb kecamatan Colomadu</t>
  </si>
  <si>
    <t>10020010012000951</t>
  </si>
  <si>
    <t>Running text di pintu masuk balai penyuluh kb kecamatan Gondangrejo</t>
  </si>
  <si>
    <t>10020010012000952</t>
  </si>
  <si>
    <t>Running text di pintu masuk balai penyuluh kb kecamatan Jumapolo</t>
  </si>
  <si>
    <t>10020010012000953</t>
  </si>
  <si>
    <t>Running text di pintu masuk balai penyuluh kb kecamatan Jatipuro</t>
  </si>
  <si>
    <t>10020010012000954</t>
  </si>
  <si>
    <t>Running text di pintu masuk balai penyuluh kb kecamatan Jatiyoso</t>
  </si>
  <si>
    <t>10020010012000955</t>
  </si>
  <si>
    <t>Running text di pintu masuk balai penyuluh kb kecamatan Jumantono</t>
  </si>
  <si>
    <t>10020010012000206</t>
  </si>
  <si>
    <t>1.3.2.05.001.005.005</t>
  </si>
  <si>
    <t>White Board</t>
  </si>
  <si>
    <t>Plywood</t>
  </si>
  <si>
    <t>120x240cm</t>
  </si>
  <si>
    <t>10020010012000207</t>
  </si>
  <si>
    <t>10020010012000208</t>
  </si>
  <si>
    <t>10020010012000209</t>
  </si>
  <si>
    <t>10020010012000210</t>
  </si>
  <si>
    <t>10020010012000211</t>
  </si>
  <si>
    <t>10020010012000212</t>
  </si>
  <si>
    <t>Kayu/Triplek</t>
  </si>
  <si>
    <t>120 x 240cm</t>
  </si>
  <si>
    <t>pengadaan 6 buah white board</t>
  </si>
  <si>
    <t>10020010012000867</t>
  </si>
  <si>
    <t>Hardboard/Triplek</t>
  </si>
  <si>
    <t>10020010012000802</t>
  </si>
  <si>
    <t>1.3.2.05.001.005.010</t>
  </si>
  <si>
    <t>Alat Penghancur Kertas</t>
  </si>
  <si>
    <t>Krisbow</t>
  </si>
  <si>
    <t>Plastik</t>
  </si>
  <si>
    <t>10020010012001117</t>
  </si>
  <si>
    <t>1.3.2.05.001.005.043</t>
  </si>
  <si>
    <t>LCD Projector/Infocus</t>
  </si>
  <si>
    <t>Epson</t>
  </si>
  <si>
    <t>LCD Epson Projector EB-X51</t>
  </si>
  <si>
    <t>Plastik dan mika</t>
  </si>
  <si>
    <t>3800 lumens</t>
  </si>
  <si>
    <t>diseraahkan ke 7 UPT KB</t>
  </si>
  <si>
    <t>10020010012001118</t>
  </si>
  <si>
    <t>10020010012001119</t>
  </si>
  <si>
    <t>10020010012001120</t>
  </si>
  <si>
    <t>10020010012001121</t>
  </si>
  <si>
    <t>10020010012001122</t>
  </si>
  <si>
    <t>10020010012001123</t>
  </si>
  <si>
    <t>10020010012001124</t>
  </si>
  <si>
    <t>1.3.2.05.001.005.053</t>
  </si>
  <si>
    <t>Focusing Screen/Layar LCD Projector</t>
  </si>
  <si>
    <t>Projection</t>
  </si>
  <si>
    <t>Screen brite Tripod Tri/ Tripod Screen</t>
  </si>
  <si>
    <t>besi dan plastik</t>
  </si>
  <si>
    <t xml:space="preserve"> 84"x84"</t>
  </si>
  <si>
    <t xml:space="preserve">Untuk diserahkan ke 7 UPT KB </t>
  </si>
  <si>
    <t>10020010012001125</t>
  </si>
  <si>
    <t>10020010012001126</t>
  </si>
  <si>
    <t>10020010012001127</t>
  </si>
  <si>
    <t>10020010012001128</t>
  </si>
  <si>
    <t>10020010012001129</t>
  </si>
  <si>
    <t>10020010012001130</t>
  </si>
  <si>
    <t>10020010012000801</t>
  </si>
  <si>
    <t>1.3.2.05.001.005.076</t>
  </si>
  <si>
    <t>Papan Nama Instansi</t>
  </si>
  <si>
    <t>1m x 2m</t>
  </si>
  <si>
    <t>10020010012000873</t>
  </si>
  <si>
    <t>120 x 60 cm</t>
  </si>
  <si>
    <t>10020010012000202</t>
  </si>
  <si>
    <t>1.3.2.05.001.005.077</t>
  </si>
  <si>
    <t>Papan Pengumuman</t>
  </si>
  <si>
    <t>Handamade</t>
  </si>
  <si>
    <t>Papan pengumuman</t>
  </si>
  <si>
    <t>10020010012000204</t>
  </si>
  <si>
    <t>1.3.2.05.001.005.078</t>
  </si>
  <si>
    <t>Papan Tulis</t>
  </si>
  <si>
    <t>120cm x 180cm</t>
  </si>
  <si>
    <t>Papan tulis besar</t>
  </si>
  <si>
    <t>10020010012000205</t>
  </si>
  <si>
    <t>90cm x 120cm</t>
  </si>
  <si>
    <t>Papan tulis kecil</t>
  </si>
  <si>
    <t>10020010012000213</t>
  </si>
  <si>
    <t>1.3.2.05.001.005.088</t>
  </si>
  <si>
    <t>Alat Kantor Lainnya</t>
  </si>
  <si>
    <t>favourite</t>
  </si>
  <si>
    <t>KX-TS505MX</t>
  </si>
  <si>
    <t>Fiber</t>
  </si>
  <si>
    <t xml:space="preserve">Intercom  </t>
  </si>
  <si>
    <t>10020010012000214</t>
  </si>
  <si>
    <t>1,5m x 2m</t>
  </si>
  <si>
    <t>pembelian 23 buah valet gudang</t>
  </si>
  <si>
    <t>10020010012000215</t>
  </si>
  <si>
    <t>150x200cm</t>
  </si>
  <si>
    <t>pembelian 1 buah trolly</t>
  </si>
  <si>
    <t>10020010012000216</t>
  </si>
  <si>
    <t>Fiber/Plastik</t>
  </si>
  <si>
    <t>Asesoris Mobil (satu paket)</t>
  </si>
  <si>
    <t>10020010012000988</t>
  </si>
  <si>
    <t>1 Paket</t>
  </si>
  <si>
    <t>Terdiri dari Laptop (Lenovo Ideapad 330); Proyektor (Acer X127H); Materi dan Media Genre KIT;</t>
  </si>
  <si>
    <t>10020010012000992</t>
  </si>
  <si>
    <t>10020010012000995</t>
  </si>
  <si>
    <t>10020010012000998</t>
  </si>
  <si>
    <t>10020010012001001</t>
  </si>
  <si>
    <t>10020010012001004</t>
  </si>
  <si>
    <t>10020010012001007</t>
  </si>
  <si>
    <t>10020010012001010</t>
  </si>
  <si>
    <t>10020010012001013</t>
  </si>
  <si>
    <t>10020010012001016</t>
  </si>
  <si>
    <t>10020010012000253</t>
  </si>
  <si>
    <t>1.3.2.05.002.001.003</t>
  </si>
  <si>
    <t>Kursi Besi/Metal</t>
  </si>
  <si>
    <t>Futura</t>
  </si>
  <si>
    <t>FTR-508</t>
  </si>
  <si>
    <t>10020010012000254</t>
  </si>
  <si>
    <t>10020010012000848</t>
  </si>
  <si>
    <t>futura</t>
  </si>
  <si>
    <t>Besi/Busa</t>
  </si>
  <si>
    <t>10020010012000849</t>
  </si>
  <si>
    <t>10020010012000876</t>
  </si>
  <si>
    <t>Besi Chrome/Busa</t>
  </si>
  <si>
    <t>10020010012000877</t>
  </si>
  <si>
    <t>10020010012001019</t>
  </si>
  <si>
    <t>SAPPORO</t>
  </si>
  <si>
    <t>Frame Finishing</t>
  </si>
  <si>
    <t>42x50x86 cm</t>
  </si>
  <si>
    <t>Kursi Staf</t>
  </si>
  <si>
    <t>10020010012001020</t>
  </si>
  <si>
    <t>10020010012001021</t>
  </si>
  <si>
    <t>10020010012001022</t>
  </si>
  <si>
    <t>10020010012001023</t>
  </si>
  <si>
    <t>10020010012001024</t>
  </si>
  <si>
    <t>10020010012001025</t>
  </si>
  <si>
    <t>10020010012001026</t>
  </si>
  <si>
    <t>10020010012001027</t>
  </si>
  <si>
    <t>10020010012001028</t>
  </si>
  <si>
    <t>10020010012001029</t>
  </si>
  <si>
    <t>10020010012001030</t>
  </si>
  <si>
    <t>10020010012001031</t>
  </si>
  <si>
    <t>10020010012001032</t>
  </si>
  <si>
    <t>10020010012001033</t>
  </si>
  <si>
    <t>10020010012001034</t>
  </si>
  <si>
    <t>10020010012001035</t>
  </si>
  <si>
    <t>10020010012001036</t>
  </si>
  <si>
    <t>10020010012001037</t>
  </si>
  <si>
    <t>10020010012001038</t>
  </si>
  <si>
    <t>10020010012001039</t>
  </si>
  <si>
    <t>10020010012001040</t>
  </si>
  <si>
    <t>10020010012001041</t>
  </si>
  <si>
    <t>10020010012001042</t>
  </si>
  <si>
    <t>10020010012001043</t>
  </si>
  <si>
    <t>10020010012001044</t>
  </si>
  <si>
    <t>10020010012001045</t>
  </si>
  <si>
    <t>10020010012001046</t>
  </si>
  <si>
    <t>10020010012001047</t>
  </si>
  <si>
    <t>10020010012001048</t>
  </si>
  <si>
    <t>10020010012001049</t>
  </si>
  <si>
    <t>10020010012001050</t>
  </si>
  <si>
    <t>10020010012001051</t>
  </si>
  <si>
    <t>10020010012001052</t>
  </si>
  <si>
    <t>10020010012001053</t>
  </si>
  <si>
    <t>10020010012001054</t>
  </si>
  <si>
    <t>10020010012001055</t>
  </si>
  <si>
    <t>10020010012001056</t>
  </si>
  <si>
    <t>10020010012001057</t>
  </si>
  <si>
    <t>10020010012001058</t>
  </si>
  <si>
    <t>10020010012001059</t>
  </si>
  <si>
    <t>10020010012001060</t>
  </si>
  <si>
    <t>10020010012001061</t>
  </si>
  <si>
    <t>10020010012000255</t>
  </si>
  <si>
    <t>1.3.2.05.002.001.004</t>
  </si>
  <si>
    <t>Kursi Kayu</t>
  </si>
  <si>
    <t>10020010012000256</t>
  </si>
  <si>
    <t>1.3.2.05.002.001.008</t>
  </si>
  <si>
    <t>Meja Rapat</t>
  </si>
  <si>
    <t>10020010012000257</t>
  </si>
  <si>
    <t>10020010012000258</t>
  </si>
  <si>
    <t>110x60x75cm</t>
  </si>
  <si>
    <t>10020010012000259</t>
  </si>
  <si>
    <t>10020010012000260</t>
  </si>
  <si>
    <t>10020010012000261</t>
  </si>
  <si>
    <t>10020010012000262</t>
  </si>
  <si>
    <t>10020010012000263</t>
  </si>
  <si>
    <t>10020010012000264</t>
  </si>
  <si>
    <t>72x50x135cm</t>
  </si>
  <si>
    <t>10 buah meja rapat</t>
  </si>
  <si>
    <t>10020010012000265</t>
  </si>
  <si>
    <t>180x100x75cm</t>
  </si>
  <si>
    <t>pengadaan meja rapat 6 buah</t>
  </si>
  <si>
    <t>10020010012000788</t>
  </si>
  <si>
    <t>160x70x75cm</t>
  </si>
  <si>
    <t>dibeli meja rapat utk aula sebanyak 35 buah</t>
  </si>
  <si>
    <t>10020010012001135</t>
  </si>
  <si>
    <t xml:space="preserve">kayu </t>
  </si>
  <si>
    <t>aula kator</t>
  </si>
  <si>
    <t>besi dan busa</t>
  </si>
  <si>
    <t>150 x 70 cm</t>
  </si>
  <si>
    <t>meja aula balai penyuluh KB Karangpandan</t>
  </si>
  <si>
    <t>10020010012001136</t>
  </si>
  <si>
    <t>10020010012001137</t>
  </si>
  <si>
    <t>10020010012001138</t>
  </si>
  <si>
    <t>10020010012001139</t>
  </si>
  <si>
    <t>10020010012001140</t>
  </si>
  <si>
    <t>10020010012001141</t>
  </si>
  <si>
    <t>10020010012001142</t>
  </si>
  <si>
    <t>10020010012001143</t>
  </si>
  <si>
    <t>10020010012001144</t>
  </si>
  <si>
    <t>10020010012001145</t>
  </si>
  <si>
    <t>aula kantor</t>
  </si>
  <si>
    <t>10020010012000266</t>
  </si>
  <si>
    <t>1.3.2.05.002.001.012</t>
  </si>
  <si>
    <t>Meja Telepon</t>
  </si>
  <si>
    <t>Bistop Telepon-Infakom</t>
  </si>
  <si>
    <t>10020010012000783</t>
  </si>
  <si>
    <t>1.3.2.05.002.001.014</t>
  </si>
  <si>
    <t>Meja Resepsionis</t>
  </si>
  <si>
    <t>Multiplek/HPL</t>
  </si>
  <si>
    <t xml:space="preserve">dibeli meja resepsionis </t>
  </si>
  <si>
    <t>10020010012000386</t>
  </si>
  <si>
    <t>1.3.2.05.002.001.024</t>
  </si>
  <si>
    <t>Meja 1/2 Biro</t>
  </si>
  <si>
    <t>Meja Kerja-1/2 biro</t>
  </si>
  <si>
    <t>10020010012000387</t>
  </si>
  <si>
    <t>Meja Tulis-1/2 biro</t>
  </si>
  <si>
    <t>10020010012000388</t>
  </si>
  <si>
    <t>Meja -1/2 biro</t>
  </si>
  <si>
    <t>10020010012000389</t>
  </si>
  <si>
    <t>10020010012000390</t>
  </si>
  <si>
    <t>10020010012000391</t>
  </si>
  <si>
    <t>Meja 1/2 biro-Lokal</t>
  </si>
  <si>
    <t>10020010012000392</t>
  </si>
  <si>
    <t>10020010012000393</t>
  </si>
  <si>
    <t>10020010012000394</t>
  </si>
  <si>
    <t>10020010012000395</t>
  </si>
  <si>
    <t>10020010012000396</t>
  </si>
  <si>
    <t>10020010012000397</t>
  </si>
  <si>
    <t>10020010012000398</t>
  </si>
  <si>
    <t>10020010012000399</t>
  </si>
  <si>
    <t>10020010012000400</t>
  </si>
  <si>
    <t>10020010012000401</t>
  </si>
  <si>
    <t>10020010012000402</t>
  </si>
  <si>
    <t>10020010012000403</t>
  </si>
  <si>
    <t>10020010012000404</t>
  </si>
  <si>
    <t>10020010012000405</t>
  </si>
  <si>
    <t>10020010012000406</t>
  </si>
  <si>
    <t>10020010012000407</t>
  </si>
  <si>
    <t>10020010012000408</t>
  </si>
  <si>
    <t>10020010012000409</t>
  </si>
  <si>
    <t>10020010012000410</t>
  </si>
  <si>
    <t>10020010012000411</t>
  </si>
  <si>
    <t>10020010012000412</t>
  </si>
  <si>
    <t>10020010012000413</t>
  </si>
  <si>
    <t>10020010012000414</t>
  </si>
  <si>
    <t>10020010012000415</t>
  </si>
  <si>
    <t>10020010012000846</t>
  </si>
  <si>
    <t>10020010012000847</t>
  </si>
  <si>
    <t>10020010012000874</t>
  </si>
  <si>
    <t>120x60x75 cm</t>
  </si>
  <si>
    <t>10020010012000875</t>
  </si>
  <si>
    <t>10020010012001196</t>
  </si>
  <si>
    <t>Meja 1/2 biro</t>
  </si>
  <si>
    <t>1/2 biro</t>
  </si>
  <si>
    <t>kayu jati</t>
  </si>
  <si>
    <t>bahan kayu jati</t>
  </si>
  <si>
    <t>Meja 1/2 biro untuk balai penyuluh KB Karangpandan</t>
  </si>
  <si>
    <t>10020010012001197</t>
  </si>
  <si>
    <t>10020010012001198</t>
  </si>
  <si>
    <t>10020010012001199</t>
  </si>
  <si>
    <t>10020010012001200</t>
  </si>
  <si>
    <t>10020010012001201</t>
  </si>
  <si>
    <t>10020010012001202</t>
  </si>
  <si>
    <t>10020010012001203</t>
  </si>
  <si>
    <t>10020010012000780</t>
  </si>
  <si>
    <t>1.3.2.05.002.001.029</t>
  </si>
  <si>
    <t>Kursi Fiber Glas/Plastik</t>
  </si>
  <si>
    <t>Stiker</t>
  </si>
  <si>
    <t>21m</t>
  </si>
  <si>
    <t>dibeli sandblasting/stiker utk pintu</t>
  </si>
  <si>
    <t>10020010012000784</t>
  </si>
  <si>
    <t>Back Drop</t>
  </si>
  <si>
    <t>back drop utk resepsionis</t>
  </si>
  <si>
    <t>10020010012000286</t>
  </si>
  <si>
    <t>1.3.2.05.002.001.030</t>
  </si>
  <si>
    <t>Kursi Rapat</t>
  </si>
  <si>
    <t>Caesar-N/P Biru</t>
  </si>
  <si>
    <t>susun</t>
  </si>
  <si>
    <t>Fabric/PVC</t>
  </si>
  <si>
    <t>410x505x872</t>
  </si>
  <si>
    <t>40 buah kursi rapat</t>
  </si>
  <si>
    <t>10020010012000287</t>
  </si>
  <si>
    <t>lipat</t>
  </si>
  <si>
    <t>Pengadaan Mebeler Kursi Rapat 15 buah</t>
  </si>
  <si>
    <t>10020010012000786</t>
  </si>
  <si>
    <t>FTR 405</t>
  </si>
  <si>
    <t>Stainless/Busa</t>
  </si>
  <si>
    <t>5.426mm(P)x2.438(L)x2.327(T)</t>
  </si>
  <si>
    <t>dibeli kursi rapat staf sejumlah 110 buah</t>
  </si>
  <si>
    <t>10020010012001156</t>
  </si>
  <si>
    <t>susun biru</t>
  </si>
  <si>
    <t>standart</t>
  </si>
  <si>
    <t>kursi rapat untuk aula Balai KB Karangpandan</t>
  </si>
  <si>
    <t>10020010012001157</t>
  </si>
  <si>
    <t>10020010012001158</t>
  </si>
  <si>
    <t>10020010012001159</t>
  </si>
  <si>
    <t>10020010012001160</t>
  </si>
  <si>
    <t>10020010012001161</t>
  </si>
  <si>
    <t>10020010012001162</t>
  </si>
  <si>
    <t>10020010012001163</t>
  </si>
  <si>
    <t>10020010012001164</t>
  </si>
  <si>
    <t>10020010012001165</t>
  </si>
  <si>
    <t>10020010012001166</t>
  </si>
  <si>
    <t>10020010012001167</t>
  </si>
  <si>
    <t>10020010012001168</t>
  </si>
  <si>
    <t>10020010012001169</t>
  </si>
  <si>
    <t>10020010012001170</t>
  </si>
  <si>
    <t>10020010012001171</t>
  </si>
  <si>
    <t>10020010012001172</t>
  </si>
  <si>
    <t>10020010012001173</t>
  </si>
  <si>
    <t>10020010012001174</t>
  </si>
  <si>
    <t>10020010012001175</t>
  </si>
  <si>
    <t>10020010012001176</t>
  </si>
  <si>
    <t>10020010012001177</t>
  </si>
  <si>
    <t>10020010012001178</t>
  </si>
  <si>
    <t>10020010012001179</t>
  </si>
  <si>
    <t>10020010012001180</t>
  </si>
  <si>
    <t>10020010012001181</t>
  </si>
  <si>
    <t>10020010012001182</t>
  </si>
  <si>
    <t>10020010012001183</t>
  </si>
  <si>
    <t>10020010012001184</t>
  </si>
  <si>
    <t>10020010012001185</t>
  </si>
  <si>
    <t>10020010012001186</t>
  </si>
  <si>
    <t>10020010012001187</t>
  </si>
  <si>
    <t>10020010012001188</t>
  </si>
  <si>
    <t>10020010012001189</t>
  </si>
  <si>
    <t>10020010012001190</t>
  </si>
  <si>
    <t>10020010012001191</t>
  </si>
  <si>
    <t>10020010012001192</t>
  </si>
  <si>
    <t>10020010012001193</t>
  </si>
  <si>
    <t>10020010012001194</t>
  </si>
  <si>
    <t>10020010012001195</t>
  </si>
  <si>
    <t>10020010012000289</t>
  </si>
  <si>
    <t>1.3.2.05.002.001.031</t>
  </si>
  <si>
    <t>Kursi Tamu</t>
  </si>
  <si>
    <t>Kursi Tamu-Lokal</t>
  </si>
  <si>
    <t>10020010012000290</t>
  </si>
  <si>
    <t>10020010012000291</t>
  </si>
  <si>
    <t>10020010012000294</t>
  </si>
  <si>
    <t>10020010012000295</t>
  </si>
  <si>
    <t>tebal 18 cm</t>
  </si>
  <si>
    <t>10020010012000296</t>
  </si>
  <si>
    <t>10020010012000297</t>
  </si>
  <si>
    <t>10020010012000298</t>
  </si>
  <si>
    <t>10020010012000299</t>
  </si>
  <si>
    <t>10020010012000300</t>
  </si>
  <si>
    <t>10020010012000301</t>
  </si>
  <si>
    <t>Pengadaan Mebeler 2 Buah Kursi Tamu</t>
  </si>
  <si>
    <t>10020010012000878</t>
  </si>
  <si>
    <t>Kayu/Busa</t>
  </si>
  <si>
    <t>10020010012000302</t>
  </si>
  <si>
    <t>1.3.2.05.002.001.032</t>
  </si>
  <si>
    <t>Kursi Putar</t>
  </si>
  <si>
    <t>Kursi Putar-Lokal</t>
  </si>
  <si>
    <t>10020010012000303</t>
  </si>
  <si>
    <t>10020010012000304</t>
  </si>
  <si>
    <t>10020010012000305</t>
  </si>
  <si>
    <t>Kursi Putar-Elite</t>
  </si>
  <si>
    <t>Besi/Spon</t>
  </si>
  <si>
    <t>10020010012000306</t>
  </si>
  <si>
    <t>10020010012000307</t>
  </si>
  <si>
    <t>10020010012000308</t>
  </si>
  <si>
    <t>Kursi Komputer--</t>
  </si>
  <si>
    <t>10020010012000309</t>
  </si>
  <si>
    <t>10020010012001146</t>
  </si>
  <si>
    <t>kursi putar</t>
  </si>
  <si>
    <t>besi da busa</t>
  </si>
  <si>
    <t>busa dan besi</t>
  </si>
  <si>
    <t>kursi putar Balai KB Penyuluh Karangpandan</t>
  </si>
  <si>
    <t>10020010012001147</t>
  </si>
  <si>
    <t>10020010012001148</t>
  </si>
  <si>
    <t>10020010012001149</t>
  </si>
  <si>
    <t>10020010012001150</t>
  </si>
  <si>
    <t>10020010012000322</t>
  </si>
  <si>
    <t>1.3.2.05.002.001.033</t>
  </si>
  <si>
    <t>Kursi Biasa</t>
  </si>
  <si>
    <t>Kursi Rotan-Lokal</t>
  </si>
  <si>
    <t>Kayu/Rotan</t>
  </si>
  <si>
    <t>10020010012000323</t>
  </si>
  <si>
    <t>Kursi Kerja-Lokal</t>
  </si>
  <si>
    <t>10020010012000324</t>
  </si>
  <si>
    <t>10020010012000325</t>
  </si>
  <si>
    <t>10020010012000326</t>
  </si>
  <si>
    <t>10020010012000327</t>
  </si>
  <si>
    <t>10020010012000328</t>
  </si>
  <si>
    <t>Kursi Hadap-Lokal</t>
  </si>
  <si>
    <t>10020010012000329</t>
  </si>
  <si>
    <t>Kursi Kerja/Rotan--</t>
  </si>
  <si>
    <t>10020010012000330</t>
  </si>
  <si>
    <t>10020010012000331</t>
  </si>
  <si>
    <t>10020010012000332</t>
  </si>
  <si>
    <t>10020010012000333</t>
  </si>
  <si>
    <t>10020010012000334</t>
  </si>
  <si>
    <t>10020010012000335</t>
  </si>
  <si>
    <t>10020010012000336</t>
  </si>
  <si>
    <t>10020010012000337</t>
  </si>
  <si>
    <t>10020010012000338</t>
  </si>
  <si>
    <t>10020010012000339</t>
  </si>
  <si>
    <t>10020010012000340</t>
  </si>
  <si>
    <t>1.3.2.05.002.001.036</t>
  </si>
  <si>
    <t>Kursi Lipat</t>
  </si>
  <si>
    <t>Kursi Besi-Elephand</t>
  </si>
  <si>
    <t>FTR 407</t>
  </si>
  <si>
    <t>1.000x370x455mm</t>
  </si>
  <si>
    <t>10020010012000341</t>
  </si>
  <si>
    <t>10020010012000342</t>
  </si>
  <si>
    <t>10020010012000343</t>
  </si>
  <si>
    <t>10020010012000344</t>
  </si>
  <si>
    <t>10020010012000345</t>
  </si>
  <si>
    <t>Kursi Merah-Elephand</t>
  </si>
  <si>
    <t>10020010012000346</t>
  </si>
  <si>
    <t>10020010012000347</t>
  </si>
  <si>
    <t>10020010012000348</t>
  </si>
  <si>
    <t>Kursi Lipat Besi-Lokal</t>
  </si>
  <si>
    <t>10020010012000349</t>
  </si>
  <si>
    <t>Kursi Lipat-Elephand</t>
  </si>
  <si>
    <t>10020010012000350</t>
  </si>
  <si>
    <t>10020010012000351</t>
  </si>
  <si>
    <t>10020010012000352</t>
  </si>
  <si>
    <t>10020010012000353</t>
  </si>
  <si>
    <t>10020010012000354</t>
  </si>
  <si>
    <t>10020010012000355</t>
  </si>
  <si>
    <t>10020010012000356</t>
  </si>
  <si>
    <t>10020010012000357</t>
  </si>
  <si>
    <t>10020010012000358</t>
  </si>
  <si>
    <t>10020010012000359</t>
  </si>
  <si>
    <t>10020010012000360</t>
  </si>
  <si>
    <t>10020010012000361</t>
  </si>
  <si>
    <t>10020010012000362</t>
  </si>
  <si>
    <t>10020010012000363</t>
  </si>
  <si>
    <t>10020010012000364</t>
  </si>
  <si>
    <t>10020010012000365</t>
  </si>
  <si>
    <t>10020010012000366</t>
  </si>
  <si>
    <t>10020010012000367</t>
  </si>
  <si>
    <t>10020010012000368</t>
  </si>
  <si>
    <t>10020010012000369</t>
  </si>
  <si>
    <t>10020010012000370</t>
  </si>
  <si>
    <t>10020010012000371</t>
  </si>
  <si>
    <t>10020010012000372</t>
  </si>
  <si>
    <t>10020010012000373</t>
  </si>
  <si>
    <t>10020010012000374</t>
  </si>
  <si>
    <t>10020010012000787</t>
  </si>
  <si>
    <t>FTR 508</t>
  </si>
  <si>
    <t>Stainles Steel</t>
  </si>
  <si>
    <t>kursi lipat aula</t>
  </si>
  <si>
    <t>10020010012000375</t>
  </si>
  <si>
    <t>1.3.2.05.002.001.039</t>
  </si>
  <si>
    <t>Meja Komputer</t>
  </si>
  <si>
    <t>Meja Komputer-Advance</t>
  </si>
  <si>
    <t>Lunar LMC 82</t>
  </si>
  <si>
    <t>110x48x73</t>
  </si>
  <si>
    <t>10020010012000376</t>
  </si>
  <si>
    <t>Meja Komputer--</t>
  </si>
  <si>
    <t>MK-03-01</t>
  </si>
  <si>
    <t>80x60x75cm</t>
  </si>
  <si>
    <t>10020010012000377</t>
  </si>
  <si>
    <t>Meja Komputer Limb</t>
  </si>
  <si>
    <t>Tele Band</t>
  </si>
  <si>
    <t>10020010012000378</t>
  </si>
  <si>
    <t>10020010012000379</t>
  </si>
  <si>
    <t>Meja Komputer-Christal</t>
  </si>
  <si>
    <t>CD-390</t>
  </si>
  <si>
    <t>Partikel</t>
  </si>
  <si>
    <t>90x40x70</t>
  </si>
  <si>
    <t>10020010012000380</t>
  </si>
  <si>
    <t>CD-391</t>
  </si>
  <si>
    <t>90x40x71</t>
  </si>
  <si>
    <t>10020010012001206</t>
  </si>
  <si>
    <t>meja komputer</t>
  </si>
  <si>
    <t>maja komputer</t>
  </si>
  <si>
    <t>bahan partikel</t>
  </si>
  <si>
    <t>50 x 120 cm</t>
  </si>
  <si>
    <t>meja komputer balai penyuluh KB Karangpandan</t>
  </si>
  <si>
    <t>10020010012001207</t>
  </si>
  <si>
    <t>10020010012000419</t>
  </si>
  <si>
    <t>1.3.2.05.002.002.001</t>
  </si>
  <si>
    <t>Jam Mekanis</t>
  </si>
  <si>
    <t>quartz</t>
  </si>
  <si>
    <t>Pembelian 10 Buah Jam Dinding untuk kantor BP3AKB</t>
  </si>
  <si>
    <t>10020010012000803</t>
  </si>
  <si>
    <t>1.3.2.05.002.003.001</t>
  </si>
  <si>
    <t>Mesin Penghisap Debu/Vacuum Cleaner</t>
  </si>
  <si>
    <t>Elektrolux</t>
  </si>
  <si>
    <t>Flexio</t>
  </si>
  <si>
    <t>10020010012000925</t>
  </si>
  <si>
    <t>1.3.2.05.002.003.007</t>
  </si>
  <si>
    <t>Alat Pembersih lainnya</t>
  </si>
  <si>
    <t>Tempat Sampah</t>
  </si>
  <si>
    <t>10020010012000427</t>
  </si>
  <si>
    <t>1.3.2.05.002.004.001</t>
  </si>
  <si>
    <t>Lemari Es</t>
  </si>
  <si>
    <t>sanyo</t>
  </si>
  <si>
    <t>1 pintu</t>
  </si>
  <si>
    <t>10020010012000428</t>
  </si>
  <si>
    <t>1.3.2.05.002.004.003</t>
  </si>
  <si>
    <t>A.C. Window</t>
  </si>
  <si>
    <t>Rak Surat-Lokal</t>
  </si>
  <si>
    <t>35cm x 250cm</t>
  </si>
  <si>
    <t>10020010012000429</t>
  </si>
  <si>
    <t>LG</t>
  </si>
  <si>
    <t>1 1/2 PK</t>
  </si>
  <si>
    <t>3 Unit AC utk gudang Alkon</t>
  </si>
  <si>
    <t>10020010012000776</t>
  </si>
  <si>
    <t>1 PK &amp; 1 1/2 PK</t>
  </si>
  <si>
    <t>dibeli AC unit 1 PK (9unit) dan 1 1/2 PK (8 unit) utk ruang kepala, sekretaris, aula, upt, bendahara dan kabid2</t>
  </si>
  <si>
    <t>10020010012000851</t>
  </si>
  <si>
    <t>Gree</t>
  </si>
  <si>
    <t>1pk</t>
  </si>
  <si>
    <t>10020010012001067</t>
  </si>
  <si>
    <t>Sharp</t>
  </si>
  <si>
    <t>AH-A9UCY</t>
  </si>
  <si>
    <t>1 PK</t>
  </si>
  <si>
    <t>Sekretariat</t>
  </si>
  <si>
    <t>10020010012000430</t>
  </si>
  <si>
    <t>1.3.2.05.002.004.004</t>
  </si>
  <si>
    <t>A.C. Split</t>
  </si>
  <si>
    <t>SHARP</t>
  </si>
  <si>
    <t>APSKHL</t>
  </si>
  <si>
    <t>10020010012000431</t>
  </si>
  <si>
    <t>1.3.2.05.002.004.006</t>
  </si>
  <si>
    <t>Kipas Angin</t>
  </si>
  <si>
    <t>Kipas Angin-Nasional</t>
  </si>
  <si>
    <t>stand</t>
  </si>
  <si>
    <t>16 Inch</t>
  </si>
  <si>
    <t>10020010012000432</t>
  </si>
  <si>
    <t>Kipas Angin-Maspion</t>
  </si>
  <si>
    <t>10020010012000433</t>
  </si>
  <si>
    <t>10020010012000434</t>
  </si>
  <si>
    <t>10020010012000435</t>
  </si>
  <si>
    <t>Kipas Duduk-Wanbao</t>
  </si>
  <si>
    <t>duduk</t>
  </si>
  <si>
    <t>12 Inch</t>
  </si>
  <si>
    <t>10020010012000436</t>
  </si>
  <si>
    <t>10020010012000437</t>
  </si>
  <si>
    <t>Kipas Angin Kecil-Daikin</t>
  </si>
  <si>
    <t>10020010012000438</t>
  </si>
  <si>
    <t>Kipas Angin-Lokal</t>
  </si>
  <si>
    <t>10020010012000439</t>
  </si>
  <si>
    <t>Kipas Angin-TMT, Mopan</t>
  </si>
  <si>
    <t>10020010012000440</t>
  </si>
  <si>
    <t>10020010012000441</t>
  </si>
  <si>
    <t>10020010012000442</t>
  </si>
  <si>
    <t>10020010012000444</t>
  </si>
  <si>
    <t>Niko</t>
  </si>
  <si>
    <t>NK-16NLR</t>
  </si>
  <si>
    <t>10020010012000445</t>
  </si>
  <si>
    <t>10020010012000446</t>
  </si>
  <si>
    <t>10020010012000447</t>
  </si>
  <si>
    <t>10020010012000448</t>
  </si>
  <si>
    <t>10020010012000449</t>
  </si>
  <si>
    <t>10020010012000450</t>
  </si>
  <si>
    <t>10020010012000451</t>
  </si>
  <si>
    <t>10020010012000452</t>
  </si>
  <si>
    <t>10020010012000453</t>
  </si>
  <si>
    <t>10020010012000454</t>
  </si>
  <si>
    <t>10020010012000455</t>
  </si>
  <si>
    <t>10020010012000456</t>
  </si>
  <si>
    <t>10020010012000457</t>
  </si>
  <si>
    <t>10020010012000458</t>
  </si>
  <si>
    <t>10020010012000459</t>
  </si>
  <si>
    <t>10020010012000460</t>
  </si>
  <si>
    <t>10020010012000461</t>
  </si>
  <si>
    <t>10020010012000462</t>
  </si>
  <si>
    <t>10020010012000793</t>
  </si>
  <si>
    <t>Maspion</t>
  </si>
  <si>
    <t>kipas angin untuk kec jumapolo</t>
  </si>
  <si>
    <t>10020010012000856</t>
  </si>
  <si>
    <t>cosmos</t>
  </si>
  <si>
    <t>10020010012000857</t>
  </si>
  <si>
    <t>10020010012000858</t>
  </si>
  <si>
    <t>10020010012000880</t>
  </si>
  <si>
    <t>10020010012000463</t>
  </si>
  <si>
    <t>1.3.2.05.002.004.007</t>
  </si>
  <si>
    <t>Exhause Fan</t>
  </si>
  <si>
    <t>Panasonic</t>
  </si>
  <si>
    <t>FV 25 Ran3</t>
  </si>
  <si>
    <t>220v, 50Hz</t>
  </si>
  <si>
    <t>10020010012000464</t>
  </si>
  <si>
    <t>10020010012000465</t>
  </si>
  <si>
    <t>10020010012000466</t>
  </si>
  <si>
    <t>10020010012000467</t>
  </si>
  <si>
    <t>10020010012000468</t>
  </si>
  <si>
    <t>10020010012000469</t>
  </si>
  <si>
    <t>10020010012000470</t>
  </si>
  <si>
    <t>10020010012000471</t>
  </si>
  <si>
    <t>10020010012000472</t>
  </si>
  <si>
    <t>10020010012000473</t>
  </si>
  <si>
    <t>10020010012000474</t>
  </si>
  <si>
    <t>10020010012000475</t>
  </si>
  <si>
    <t>10020010012000476</t>
  </si>
  <si>
    <t>10020010012000477</t>
  </si>
  <si>
    <t>10020010012000478</t>
  </si>
  <si>
    <t>10020010012000479</t>
  </si>
  <si>
    <t>10020010012000480</t>
  </si>
  <si>
    <t>10020010012000481</t>
  </si>
  <si>
    <t>14 Inch</t>
  </si>
  <si>
    <t>pengadaan 18 buah ai cleaner</t>
  </si>
  <si>
    <t>10020010012000482</t>
  </si>
  <si>
    <t>Air Cleaner</t>
  </si>
  <si>
    <t>10020010012000483</t>
  </si>
  <si>
    <t>10020010012000484</t>
  </si>
  <si>
    <t>10020010012000485</t>
  </si>
  <si>
    <t>10020010012000486</t>
  </si>
  <si>
    <t>10020010012000487</t>
  </si>
  <si>
    <t>10020010012000488</t>
  </si>
  <si>
    <t>10020010012000489</t>
  </si>
  <si>
    <t>10020010012000490</t>
  </si>
  <si>
    <t>10020010012000491</t>
  </si>
  <si>
    <t>10020010012000492</t>
  </si>
  <si>
    <t>10020010012000493</t>
  </si>
  <si>
    <t>10020010012000494</t>
  </si>
  <si>
    <t>10020010012000495</t>
  </si>
  <si>
    <t>10020010012000496</t>
  </si>
  <si>
    <t>10020010012000852</t>
  </si>
  <si>
    <t>maspion</t>
  </si>
  <si>
    <t>10020010012000853</t>
  </si>
  <si>
    <t>10020010012000854</t>
  </si>
  <si>
    <t>10020010012000855</t>
  </si>
  <si>
    <t>10020010012000497</t>
  </si>
  <si>
    <t>1.3.2.05.002.005.001</t>
  </si>
  <si>
    <t>Kompor Listrik (Alat Dapur)</t>
  </si>
  <si>
    <t>Papan Data-Lokal</t>
  </si>
  <si>
    <t>Tripek</t>
  </si>
  <si>
    <t>60cm x 90cm</t>
  </si>
  <si>
    <t>10020010012000498</t>
  </si>
  <si>
    <t>10020010012000499</t>
  </si>
  <si>
    <t>10020010012000500</t>
  </si>
  <si>
    <t>10020010012000501</t>
  </si>
  <si>
    <t>10020010012000502</t>
  </si>
  <si>
    <t>10020010012000503</t>
  </si>
  <si>
    <t>10020010012000504</t>
  </si>
  <si>
    <t>10020010012000505</t>
  </si>
  <si>
    <t>10020010012000506</t>
  </si>
  <si>
    <t>1.3.2.05.002.005.005</t>
  </si>
  <si>
    <t>Rice Cooker (Alat Dapur)</t>
  </si>
  <si>
    <t>Aqua</t>
  </si>
  <si>
    <t>19liter</t>
  </si>
  <si>
    <t>pembelian 2 buah galon aqua</t>
  </si>
  <si>
    <t>10020010012000507</t>
  </si>
  <si>
    <t>1.3.2.05.002.005.026</t>
  </si>
  <si>
    <t>Alat Dapur lainnya</t>
  </si>
  <si>
    <t>Peta Obyek Wisata-Lokal</t>
  </si>
  <si>
    <t>50cm x 85cm</t>
  </si>
  <si>
    <t>10020010012000509</t>
  </si>
  <si>
    <t>1.3.2.05.002.006.002</t>
  </si>
  <si>
    <t>Televisi</t>
  </si>
  <si>
    <t>Polytron</t>
  </si>
  <si>
    <t>LCD 20 inchi</t>
  </si>
  <si>
    <t>10020010012000791</t>
  </si>
  <si>
    <t>LCD</t>
  </si>
  <si>
    <t>20 inch</t>
  </si>
  <si>
    <t>televisi untuk kec jumapolo</t>
  </si>
  <si>
    <t>10020010012000806</t>
  </si>
  <si>
    <t>Panasonic Viera</t>
  </si>
  <si>
    <t>28 inch</t>
  </si>
  <si>
    <t>10020010012000868</t>
  </si>
  <si>
    <t>LED TV</t>
  </si>
  <si>
    <t>32''</t>
  </si>
  <si>
    <t>10020010012000807</t>
  </si>
  <si>
    <t>1.3.2.05.002.006.007</t>
  </si>
  <si>
    <t>Loudspeaker</t>
  </si>
  <si>
    <t xml:space="preserve">simbadda </t>
  </si>
  <si>
    <t>cst 230 n</t>
  </si>
  <si>
    <t>10020010012000510</t>
  </si>
  <si>
    <t>1.3.2.05.002.006.008</t>
  </si>
  <si>
    <t>Sound System</t>
  </si>
  <si>
    <t>Avino</t>
  </si>
  <si>
    <t>KK-3300</t>
  </si>
  <si>
    <t>pembelian 1 set sound sistem</t>
  </si>
  <si>
    <t>10020010012000790</t>
  </si>
  <si>
    <t>yamaha</t>
  </si>
  <si>
    <t>MG20XU</t>
  </si>
  <si>
    <t>sound system utk aula besar</t>
  </si>
  <si>
    <t>10020010012000514</t>
  </si>
  <si>
    <t>1.3.2.05.002.006.015</t>
  </si>
  <si>
    <t>Microphone Floor Stand</t>
  </si>
  <si>
    <t>10020010012000515</t>
  </si>
  <si>
    <t>1.3.2.05.002.006.017</t>
  </si>
  <si>
    <t>Mic Conference</t>
  </si>
  <si>
    <t>scomta</t>
  </si>
  <si>
    <t>SC 337</t>
  </si>
  <si>
    <t xml:space="preserve">Wireless Mic  </t>
  </si>
  <si>
    <t>10020010012000516</t>
  </si>
  <si>
    <t>10020010012000517</t>
  </si>
  <si>
    <t>10020010012000518</t>
  </si>
  <si>
    <t>10020010012000519</t>
  </si>
  <si>
    <t>10020010012000520</t>
  </si>
  <si>
    <t>10020010012000521</t>
  </si>
  <si>
    <t>10020010012000522</t>
  </si>
  <si>
    <t>10020010012000523</t>
  </si>
  <si>
    <t>10020010012000524</t>
  </si>
  <si>
    <t>10020010012000525</t>
  </si>
  <si>
    <t>10020010012000526</t>
  </si>
  <si>
    <t>10020010012000527</t>
  </si>
  <si>
    <t>10020010012000528</t>
  </si>
  <si>
    <t>10020010012000529</t>
  </si>
  <si>
    <t>10020010012000530</t>
  </si>
  <si>
    <t>10020010012000531</t>
  </si>
  <si>
    <t>10020010012000532</t>
  </si>
  <si>
    <t>10020010012000762</t>
  </si>
  <si>
    <t>1.3.2.05.002.006.021</t>
  </si>
  <si>
    <t>Camera Video</t>
  </si>
  <si>
    <t>Sony</t>
  </si>
  <si>
    <t>Handycam</t>
  </si>
  <si>
    <t>Camera</t>
  </si>
  <si>
    <t>10020010012000763</t>
  </si>
  <si>
    <t>Fuji Film</t>
  </si>
  <si>
    <t>HS 20 SNR</t>
  </si>
  <si>
    <t>untuk dokumentasi kegiatan</t>
  </si>
  <si>
    <t>10020010012000792</t>
  </si>
  <si>
    <t>1.3.2.05.002.006.023</t>
  </si>
  <si>
    <t>Tustel</t>
  </si>
  <si>
    <t>DSC-W810</t>
  </si>
  <si>
    <t>pocket kamera</t>
  </si>
  <si>
    <t>kamera untuk bidang PP, PA</t>
  </si>
  <si>
    <t>10020010012000534</t>
  </si>
  <si>
    <t>1.3.2.05.002.006.028</t>
  </si>
  <si>
    <t>Lambang Garuda Pancasila</t>
  </si>
  <si>
    <t>10020010012000535</t>
  </si>
  <si>
    <t>10020010012000537</t>
  </si>
  <si>
    <t>1.3.2.05.002.006.029</t>
  </si>
  <si>
    <t>Gambar Presiden/Wakil Presiden</t>
  </si>
  <si>
    <t>10020010012000538</t>
  </si>
  <si>
    <t>10020010012000539</t>
  </si>
  <si>
    <t>Gambar Wakil Presiden</t>
  </si>
  <si>
    <t>10020010012000540</t>
  </si>
  <si>
    <t>10020010012000805</t>
  </si>
  <si>
    <t>1.3.2.05.002.006.036</t>
  </si>
  <si>
    <t>Tangga Aluminium</t>
  </si>
  <si>
    <t>Galaxy</t>
  </si>
  <si>
    <t>3m</t>
  </si>
  <si>
    <t>10020010012001154</t>
  </si>
  <si>
    <t>1.3.2.05.002.006.037</t>
  </si>
  <si>
    <t>Kaca Hias</t>
  </si>
  <si>
    <t>kaca rias</t>
  </si>
  <si>
    <t>plastik dan kaca</t>
  </si>
  <si>
    <t>150/70cm</t>
  </si>
  <si>
    <t>kaca rias balai KB Kec Karangpandan</t>
  </si>
  <si>
    <t>10020010012001155</t>
  </si>
  <si>
    <t>10020010012000543</t>
  </si>
  <si>
    <t>1.3.2.05.002.006.038</t>
  </si>
  <si>
    <t>Dispenser</t>
  </si>
  <si>
    <t>miyako</t>
  </si>
  <si>
    <t>10020010012000789</t>
  </si>
  <si>
    <t>dibeli dispenser utk sekretariat</t>
  </si>
  <si>
    <t>10020010012000804</t>
  </si>
  <si>
    <t>sanken</t>
  </si>
  <si>
    <t>10020010012000544</t>
  </si>
  <si>
    <t>1.3.2.05.002.006.039</t>
  </si>
  <si>
    <t>Mimbar/Podium</t>
  </si>
  <si>
    <t>10020010012000417</t>
  </si>
  <si>
    <t>1.3.2.05.002.006.059</t>
  </si>
  <si>
    <t>Gordyin/Kray</t>
  </si>
  <si>
    <t>Kain</t>
  </si>
  <si>
    <t>10020010012000782</t>
  </si>
  <si>
    <t>hanmade</t>
  </si>
  <si>
    <t>Polyester</t>
  </si>
  <si>
    <t>177m</t>
  </si>
  <si>
    <t xml:space="preserve">dibeli korden utk kebutuhan kantor </t>
  </si>
  <si>
    <t>10020010012000808</t>
  </si>
  <si>
    <t>1.3.2.05.002.006.077</t>
  </si>
  <si>
    <t>Alat Rumah Tangga Lain-lain</t>
  </si>
  <si>
    <t>10020010012000546</t>
  </si>
  <si>
    <t>Pengadaan peralatan perlengkapan kantor</t>
  </si>
  <si>
    <t>10020010012000863</t>
  </si>
  <si>
    <t>Sarpras untuk Gudang Alokon (Pallet)</t>
  </si>
  <si>
    <t>10020010012000862</t>
  </si>
  <si>
    <t>Trolly</t>
  </si>
  <si>
    <t>Trolly obat di Gudang Alokon</t>
  </si>
  <si>
    <t>05020010012000906</t>
  </si>
  <si>
    <t>1.3.2.05.002.007.001</t>
  </si>
  <si>
    <t>Alat Pemadam/Portable</t>
  </si>
  <si>
    <t>Protect</t>
  </si>
  <si>
    <t>GMP-4P</t>
  </si>
  <si>
    <t>4kg</t>
  </si>
  <si>
    <t>10020010012000861</t>
  </si>
  <si>
    <t>vinci</t>
  </si>
  <si>
    <t>6kg</t>
  </si>
  <si>
    <t>10020010012000548</t>
  </si>
  <si>
    <t>1.3.2.05.002.007.016</t>
  </si>
  <si>
    <t>Alat Pembantu Kebakaran</t>
  </si>
  <si>
    <t>GPM 60 P</t>
  </si>
  <si>
    <t>10020010012000637</t>
  </si>
  <si>
    <t>1.3.2.05.003.001.004</t>
  </si>
  <si>
    <t>Meja Kerja Pejabat Eselon II</t>
  </si>
  <si>
    <t>Meja Pimpinan-Lokal</t>
  </si>
  <si>
    <t>90x75x240cm</t>
  </si>
  <si>
    <t>10020010012000641</t>
  </si>
  <si>
    <t>1.3.2.05.003.001.005</t>
  </si>
  <si>
    <t>Meja Kerja Pejabat Eselon III</t>
  </si>
  <si>
    <t>10020010012000642</t>
  </si>
  <si>
    <t>Meja Biro-Lokal</t>
  </si>
  <si>
    <t>10020010012000643</t>
  </si>
  <si>
    <t>BR 101AH</t>
  </si>
  <si>
    <t>Vinil/Livina</t>
  </si>
  <si>
    <t>Pengadaan Mebeler Meja Kerja Ess III 4 buah</t>
  </si>
  <si>
    <t>10020010012000644</t>
  </si>
  <si>
    <t>1.3.2.05.003.001.006</t>
  </si>
  <si>
    <t>Meja Kerja Pejabat Eselon IV</t>
  </si>
  <si>
    <t>120x60x75cm</t>
  </si>
  <si>
    <t>10020010012000645</t>
  </si>
  <si>
    <t>10020010012000646</t>
  </si>
  <si>
    <t>10020010012000647</t>
  </si>
  <si>
    <t>10020010012000648</t>
  </si>
  <si>
    <t>10020010012000649</t>
  </si>
  <si>
    <t>10020010012000650</t>
  </si>
  <si>
    <t xml:space="preserve">pengadaan 6 buah meja kerja Ess </t>
  </si>
  <si>
    <t>10020010012000651</t>
  </si>
  <si>
    <t>1.3.2.05.003.001.008</t>
  </si>
  <si>
    <t>Meja Kerja Pegawai Non Struktural</t>
  </si>
  <si>
    <t>10020010012000652</t>
  </si>
  <si>
    <t>10020010012000653</t>
  </si>
  <si>
    <t>10020010012000654</t>
  </si>
  <si>
    <t>10020010012000655</t>
  </si>
  <si>
    <t>10020010012000656</t>
  </si>
  <si>
    <t>10020010012000657</t>
  </si>
  <si>
    <t>10020010012000658</t>
  </si>
  <si>
    <t>10020010012000659</t>
  </si>
  <si>
    <t>10020010012000660</t>
  </si>
  <si>
    <t>10020010012000661</t>
  </si>
  <si>
    <t>10020010012000662</t>
  </si>
  <si>
    <t>10020010012000663</t>
  </si>
  <si>
    <t>10020010012000664</t>
  </si>
  <si>
    <t>10020010012000665</t>
  </si>
  <si>
    <t>10020010012000666</t>
  </si>
  <si>
    <t>10020010012000667</t>
  </si>
  <si>
    <t>10020010012000668</t>
  </si>
  <si>
    <t>10020010012000669</t>
  </si>
  <si>
    <t>10020010012000670</t>
  </si>
  <si>
    <t>10020010012000671</t>
  </si>
  <si>
    <t>10020010012000672</t>
  </si>
  <si>
    <t>10020010012000673</t>
  </si>
  <si>
    <t>10020010012000674</t>
  </si>
  <si>
    <t>10020010012000675</t>
  </si>
  <si>
    <t>10020010012000676</t>
  </si>
  <si>
    <t>10020010012000677</t>
  </si>
  <si>
    <t>10020010012000678</t>
  </si>
  <si>
    <t>10020010012000679</t>
  </si>
  <si>
    <t>10020010012000680</t>
  </si>
  <si>
    <t>10020010012000681</t>
  </si>
  <si>
    <t>pengadaan 18 buah meja kerja staf</t>
  </si>
  <si>
    <t>10020010012000682</t>
  </si>
  <si>
    <t>Pengadaan Mebeler Kursi Kerja Staf 20 buah</t>
  </si>
  <si>
    <t>10020010012000799</t>
  </si>
  <si>
    <t>1.3.2.05.003.002.010</t>
  </si>
  <si>
    <t>Meja Tamu Ruangan Tunggu Pejabat Eselon III</t>
  </si>
  <si>
    <t>meja tamu ruang kepala</t>
  </si>
  <si>
    <t>10020010012001133</t>
  </si>
  <si>
    <t>1.3.2.05.003.002.011</t>
  </si>
  <si>
    <t>Meja Tamu Biasa</t>
  </si>
  <si>
    <t>meja kursi tamu</t>
  </si>
  <si>
    <t>3 x 1</t>
  </si>
  <si>
    <t xml:space="preserve"> 3 x 1</t>
  </si>
  <si>
    <t>Meja kursi tamu balai penyuluh KB Karangpandan</t>
  </si>
  <si>
    <t>18020010012000286</t>
  </si>
  <si>
    <t>1.3.2.05.003.002.014</t>
  </si>
  <si>
    <t>Meja Rapat Pejabat lainnya</t>
  </si>
  <si>
    <t>NDN 2412</t>
  </si>
  <si>
    <t>18020010012000287</t>
  </si>
  <si>
    <t>18020010012000288</t>
  </si>
  <si>
    <t>18020010012000289</t>
  </si>
  <si>
    <t>18020010012000290</t>
  </si>
  <si>
    <t>10020010012000683</t>
  </si>
  <si>
    <t>1.3.2.05.003.003.004</t>
  </si>
  <si>
    <t>Kursi Kerja Pejabat Eselon II</t>
  </si>
  <si>
    <t>ergotec</t>
  </si>
  <si>
    <t>LX 918 TR</t>
  </si>
  <si>
    <t>10020010012000684</t>
  </si>
  <si>
    <t>1.3.2.05.003.003.005</t>
  </si>
  <si>
    <t>Kursi Kerja Pejabat Eselon III</t>
  </si>
  <si>
    <t>pengadaan kursi Ess 6 buah</t>
  </si>
  <si>
    <t>10020010012000685</t>
  </si>
  <si>
    <t>Pengadaan Mebeler Kursi Kerja Ess III 4 Buah</t>
  </si>
  <si>
    <t>10020010012000686</t>
  </si>
  <si>
    <t>1.3.2.05.003.003.006</t>
  </si>
  <si>
    <t>Kursi Kerja Pejabat Eselon IV</t>
  </si>
  <si>
    <t>BR-106</t>
  </si>
  <si>
    <t>10020010012000687</t>
  </si>
  <si>
    <t>10020010012000688</t>
  </si>
  <si>
    <t>10020010012000689</t>
  </si>
  <si>
    <t>10020010012000690</t>
  </si>
  <si>
    <t>10020010012000691</t>
  </si>
  <si>
    <t>10020010012000785</t>
  </si>
  <si>
    <t>kursi kerja ess IV</t>
  </si>
  <si>
    <t>10020010012000692</t>
  </si>
  <si>
    <t>1.3.2.05.003.003.008</t>
  </si>
  <si>
    <t>Kursi Kerja Pegawai Non Struktural</t>
  </si>
  <si>
    <t>FTR-405</t>
  </si>
  <si>
    <t>40x40x43x34cm</t>
  </si>
  <si>
    <t>10020010012000693</t>
  </si>
  <si>
    <t>10020010012000694</t>
  </si>
  <si>
    <t>10020010012000695</t>
  </si>
  <si>
    <t>10020010012000696</t>
  </si>
  <si>
    <t>10020010012000697</t>
  </si>
  <si>
    <t>10020010012000698</t>
  </si>
  <si>
    <t>10020010012000699</t>
  </si>
  <si>
    <t>10020010012000700</t>
  </si>
  <si>
    <t>10020010012000701</t>
  </si>
  <si>
    <t>10020010012000702</t>
  </si>
  <si>
    <t>10020010012000703</t>
  </si>
  <si>
    <t>10020010012000704</t>
  </si>
  <si>
    <t>10020010012000705</t>
  </si>
  <si>
    <t>10020010012000706</t>
  </si>
  <si>
    <t>10020010012000707</t>
  </si>
  <si>
    <t>10020010012000708</t>
  </si>
  <si>
    <t>10020010012000709</t>
  </si>
  <si>
    <t>10020010012000710</t>
  </si>
  <si>
    <t>10020010012000711</t>
  </si>
  <si>
    <t>10020010012000712</t>
  </si>
  <si>
    <t>10020010012000713</t>
  </si>
  <si>
    <t>10020010012000714</t>
  </si>
  <si>
    <t>10020010012000715</t>
  </si>
  <si>
    <t>10020010012000716</t>
  </si>
  <si>
    <t>10020010012000717</t>
  </si>
  <si>
    <t>10020010012000718</t>
  </si>
  <si>
    <t>10020010012000719</t>
  </si>
  <si>
    <t>10020010012000720</t>
  </si>
  <si>
    <t>10020010012000721</t>
  </si>
  <si>
    <t>10020010012000722</t>
  </si>
  <si>
    <t>pengadaan kursi staf 18 buah</t>
  </si>
  <si>
    <t>10020010012000723</t>
  </si>
  <si>
    <t>1.3.2.05.003.004.007</t>
  </si>
  <si>
    <t>Kursi Rapat Ruangan Rapat Staf</t>
  </si>
  <si>
    <t>10020010012000724</t>
  </si>
  <si>
    <t>10020010012000725</t>
  </si>
  <si>
    <t>10020010012000726</t>
  </si>
  <si>
    <t>10020010012000727</t>
  </si>
  <si>
    <t>10020010012000728</t>
  </si>
  <si>
    <t>10020010012000729</t>
  </si>
  <si>
    <t>10020010012000730</t>
  </si>
  <si>
    <t>10020010012000731</t>
  </si>
  <si>
    <t>10020010012000732</t>
  </si>
  <si>
    <t>10020010012000733</t>
  </si>
  <si>
    <t>10020010012000734</t>
  </si>
  <si>
    <t>10020010012000735</t>
  </si>
  <si>
    <t>10020010012000736</t>
  </si>
  <si>
    <t>10020010012000737</t>
  </si>
  <si>
    <t>10020010012000738</t>
  </si>
  <si>
    <t>10020010012000739</t>
  </si>
  <si>
    <t>10020010012000740</t>
  </si>
  <si>
    <t>10020010012000741</t>
  </si>
  <si>
    <t>10020010012000742</t>
  </si>
  <si>
    <t>10020010012000743</t>
  </si>
  <si>
    <t>10020010012000744</t>
  </si>
  <si>
    <t>10020010012000745</t>
  </si>
  <si>
    <t>10020010012000746</t>
  </si>
  <si>
    <t>10020010012000747</t>
  </si>
  <si>
    <t>10020010012000748</t>
  </si>
  <si>
    <t>10020010012000749</t>
  </si>
  <si>
    <t>10020010012000750</t>
  </si>
  <si>
    <t>10020010012000751</t>
  </si>
  <si>
    <t>10020010012000752</t>
  </si>
  <si>
    <t>10020010012000753</t>
  </si>
  <si>
    <t>10020010012000754</t>
  </si>
  <si>
    <t>10020010012000755</t>
  </si>
  <si>
    <t>10020010012000756</t>
  </si>
  <si>
    <t>10020010012000757</t>
  </si>
  <si>
    <t>10020010012000758</t>
  </si>
  <si>
    <t>10020010012000759</t>
  </si>
  <si>
    <t>pengadaan kursi kerja rapat 36 buah</t>
  </si>
  <si>
    <t>10020010012000760</t>
  </si>
  <si>
    <t>1.3.2.05.003.006.004</t>
  </si>
  <si>
    <t>Kursi Tamu di Ruangan Pejabat Eselon II</t>
  </si>
  <si>
    <t>Spon</t>
  </si>
  <si>
    <t>10020010012000761</t>
  </si>
  <si>
    <t>pengadaan 6 set kursi tamu</t>
  </si>
  <si>
    <t>10020010012000800</t>
  </si>
  <si>
    <t>1.3.2.05.003.007.004</t>
  </si>
  <si>
    <t>Lemari Buku Untuk Pejabat Eselon II</t>
  </si>
  <si>
    <t>almari buku ruang kepala</t>
  </si>
  <si>
    <t>10020010012001152</t>
  </si>
  <si>
    <t>1.3.2.05.003.007.006</t>
  </si>
  <si>
    <t>Lemari Buku Untuk Perpustakaan</t>
  </si>
  <si>
    <t>almari perpustakaan buku</t>
  </si>
  <si>
    <t>besi, 2pintu kaca kelihaan</t>
  </si>
  <si>
    <t>kayu dan kaca</t>
  </si>
  <si>
    <t>lemari 2 pintu</t>
  </si>
  <si>
    <t>lemari perputakaan untuk Balai KB Karangpandan</t>
  </si>
  <si>
    <t>10020010012001153</t>
  </si>
  <si>
    <t>10020010012001151</t>
  </si>
  <si>
    <t>1.3.2.05.003.007.010</t>
  </si>
  <si>
    <t>Lemari Arsip Pejabat lainnya</t>
  </si>
  <si>
    <t>almari arsip</t>
  </si>
  <si>
    <t>3 pintu</t>
  </si>
  <si>
    <t>besi, 3 pintu, kaca</t>
  </si>
  <si>
    <t>almari arsip balai penyuluh KB Karangpandan</t>
  </si>
  <si>
    <t>10020010012000765</t>
  </si>
  <si>
    <t>1.3.2.06.001.001.031</t>
  </si>
  <si>
    <t>Intercom Unit</t>
  </si>
  <si>
    <t>Intercom</t>
  </si>
  <si>
    <t>10020010012000767</t>
  </si>
  <si>
    <t>1.3.2.06.001.001.036</t>
  </si>
  <si>
    <t>Microphone/Wireless MIC</t>
  </si>
  <si>
    <t>Bentley</t>
  </si>
  <si>
    <t>Fiber/Kayu</t>
  </si>
  <si>
    <t>40 x 65</t>
  </si>
  <si>
    <t>Pengadaan Public Adres/Wireles Mic sebanyak 18 buah</t>
  </si>
  <si>
    <t>10020010012000418</t>
  </si>
  <si>
    <t>1.3.2.06.001.002.042</t>
  </si>
  <si>
    <t>Rak Peralatan</t>
  </si>
  <si>
    <t>10020010012000768</t>
  </si>
  <si>
    <t>1.3.2.06.001.002.060</t>
  </si>
  <si>
    <t>Camera Film</t>
  </si>
  <si>
    <t>Spektra</t>
  </si>
  <si>
    <t>DX 7 RSM</t>
  </si>
  <si>
    <t>10020010012000764</t>
  </si>
  <si>
    <t>1.3.2.06.001.002.105</t>
  </si>
  <si>
    <t>Layar Film/Projector</t>
  </si>
  <si>
    <t>BenQ</t>
  </si>
  <si>
    <t>LCD Proyektor aula</t>
  </si>
  <si>
    <t>10020010012000871</t>
  </si>
  <si>
    <t>ANSAV</t>
  </si>
  <si>
    <t xml:space="preserve">Lumens 3600 Ansi </t>
  </si>
  <si>
    <t>10020010012000937</t>
  </si>
  <si>
    <t>PT - VW350</t>
  </si>
  <si>
    <t>Lengkap dengan Screen View 70 Inch (MWSSV1717L)</t>
  </si>
  <si>
    <t>10020010012001076</t>
  </si>
  <si>
    <t>Microvision Projector</t>
  </si>
  <si>
    <t>MV-30XS</t>
  </si>
  <si>
    <t>Lengkap dengan Layar TRI-1818</t>
  </si>
  <si>
    <t>10020010012001077</t>
  </si>
  <si>
    <t>10020010012001078</t>
  </si>
  <si>
    <t>10020010012001079</t>
  </si>
  <si>
    <t>10020010012001080</t>
  </si>
  <si>
    <t>10020010012001081</t>
  </si>
  <si>
    <t>10020010012001082</t>
  </si>
  <si>
    <t>10020010012001083</t>
  </si>
  <si>
    <t>10020010012000769</t>
  </si>
  <si>
    <t>1.3.2.06.002.001.001</t>
  </si>
  <si>
    <t>Telephone (PABX)</t>
  </si>
  <si>
    <t>Panaphone</t>
  </si>
  <si>
    <t>10020010012000781</t>
  </si>
  <si>
    <t>KX-TES824</t>
  </si>
  <si>
    <t xml:space="preserve">dibeli PABX </t>
  </si>
  <si>
    <t>10020010012000809</t>
  </si>
  <si>
    <t>1.3.2.06.002.001.004</t>
  </si>
  <si>
    <t>Telephone Mobile</t>
  </si>
  <si>
    <t>Samsung</t>
  </si>
  <si>
    <t>Galaxi Tab S2</t>
  </si>
  <si>
    <t>Mika</t>
  </si>
  <si>
    <t>4,5 Inc</t>
  </si>
  <si>
    <t>Sarana Kerja Petugas lapangan KB ( Nama Petugas Sesuai SK Pemegang)</t>
  </si>
  <si>
    <t>10020010012000810</t>
  </si>
  <si>
    <t>10020010012000811</t>
  </si>
  <si>
    <t>10020010012000812</t>
  </si>
  <si>
    <t>10020010012000813</t>
  </si>
  <si>
    <t>10020010012000814</t>
  </si>
  <si>
    <t>10020010012000815</t>
  </si>
  <si>
    <t>10020010012000816</t>
  </si>
  <si>
    <t>10020010012000817</t>
  </si>
  <si>
    <t>10020010012000818</t>
  </si>
  <si>
    <t>10020010012000819</t>
  </si>
  <si>
    <t>10020010012000820</t>
  </si>
  <si>
    <t>10020010012000821</t>
  </si>
  <si>
    <t>10020010012000822</t>
  </si>
  <si>
    <t>10020010012000823</t>
  </si>
  <si>
    <t>10020010012000824</t>
  </si>
  <si>
    <t>10020010012000825</t>
  </si>
  <si>
    <t>10020010012000826</t>
  </si>
  <si>
    <t>10020010012000827</t>
  </si>
  <si>
    <t>10020010012000828</t>
  </si>
  <si>
    <t>10020010012000829</t>
  </si>
  <si>
    <t>10020010012000830</t>
  </si>
  <si>
    <t>10020010012000831</t>
  </si>
  <si>
    <t>10020010012000832</t>
  </si>
  <si>
    <t>10020010012000833</t>
  </si>
  <si>
    <t>10020010012000834</t>
  </si>
  <si>
    <t>10020010012000835</t>
  </si>
  <si>
    <t>10020010012000836</t>
  </si>
  <si>
    <t>10020010012000837</t>
  </si>
  <si>
    <t>10020010012000838</t>
  </si>
  <si>
    <t>10020010012000839</t>
  </si>
  <si>
    <t>10020010012000840</t>
  </si>
  <si>
    <t>10020010012000841</t>
  </si>
  <si>
    <t>10020010012000842</t>
  </si>
  <si>
    <t>10020010012000843</t>
  </si>
  <si>
    <t>10020010012000844</t>
  </si>
  <si>
    <t>10020010012000956</t>
  </si>
  <si>
    <t>Samsung Galaxy</t>
  </si>
  <si>
    <t>Tab S2</t>
  </si>
  <si>
    <t>Penyuluh KB di Kecamatan</t>
  </si>
  <si>
    <t>10020010012000957</t>
  </si>
  <si>
    <t>10020010012000958</t>
  </si>
  <si>
    <t>10020010012000959</t>
  </si>
  <si>
    <t>10020010012000960</t>
  </si>
  <si>
    <t>10020010012000961</t>
  </si>
  <si>
    <t>10020010012000962</t>
  </si>
  <si>
    <t>10020010012000963</t>
  </si>
  <si>
    <t>10020010012000964</t>
  </si>
  <si>
    <t>10020010012000965</t>
  </si>
  <si>
    <t>10020010012000966</t>
  </si>
  <si>
    <t>10020010012000967</t>
  </si>
  <si>
    <t>10020010012000968</t>
  </si>
  <si>
    <t>10020010012000969</t>
  </si>
  <si>
    <t>10020010012000970</t>
  </si>
  <si>
    <t>10020010012000971</t>
  </si>
  <si>
    <t>10020010012000972</t>
  </si>
  <si>
    <t>10020010012000973</t>
  </si>
  <si>
    <t>10020010012000974</t>
  </si>
  <si>
    <t>10020010012000975</t>
  </si>
  <si>
    <t>10020010012000976</t>
  </si>
  <si>
    <t>10020010012000977</t>
  </si>
  <si>
    <t>10020010012000978</t>
  </si>
  <si>
    <t>10020010012000979</t>
  </si>
  <si>
    <t>10020010012000980</t>
  </si>
  <si>
    <t>10020010012000981</t>
  </si>
  <si>
    <t>10020010012000982</t>
  </si>
  <si>
    <t>10020010012000983</t>
  </si>
  <si>
    <t>10020010012000984</t>
  </si>
  <si>
    <t>10020010012000985</t>
  </si>
  <si>
    <t>10020010012000986</t>
  </si>
  <si>
    <t>10020010012000872</t>
  </si>
  <si>
    <t>1.3.2.06.002.001.005</t>
  </si>
  <si>
    <t>Pager</t>
  </si>
  <si>
    <t>10020010012000770</t>
  </si>
  <si>
    <t>1.3.2.06.002.001.010</t>
  </si>
  <si>
    <t>Facsimile</t>
  </si>
  <si>
    <t>FT.933</t>
  </si>
  <si>
    <t>Mesin Faxsimile</t>
  </si>
  <si>
    <t>10020010012000771</t>
  </si>
  <si>
    <t>1.3.2.07.001.003.015</t>
  </si>
  <si>
    <t>alat kedokteran keluarga berencana  lainnya (dst)</t>
  </si>
  <si>
    <t>Stainless</t>
  </si>
  <si>
    <t>Pengadaan Obgyn Bed 22 set</t>
  </si>
  <si>
    <t>10020010012000772</t>
  </si>
  <si>
    <t>Pengadaan Examination Lamp (Bag dari Obgyn Bed) 41 set</t>
  </si>
  <si>
    <t>10020010012000773</t>
  </si>
  <si>
    <t>Pengadaan Implan Removal Kit 34 set</t>
  </si>
  <si>
    <t>10020010012000774</t>
  </si>
  <si>
    <t>Pengadaan IUD Kit</t>
  </si>
  <si>
    <t>10020010012000549</t>
  </si>
  <si>
    <t>1.3.2.10.001.001.001</t>
  </si>
  <si>
    <t>Mainframe (Komputer Jaringan)</t>
  </si>
  <si>
    <t>Komputer-Lokal</t>
  </si>
  <si>
    <t>samsung</t>
  </si>
  <si>
    <t>Besi/Plastik</t>
  </si>
  <si>
    <t>10020010012000550</t>
  </si>
  <si>
    <t>10020010012000551</t>
  </si>
  <si>
    <t>10020010012000552</t>
  </si>
  <si>
    <t>Komputer PC-Advance</t>
  </si>
  <si>
    <t>Acer</t>
  </si>
  <si>
    <t>10020010012000553</t>
  </si>
  <si>
    <t>10020010012000554</t>
  </si>
  <si>
    <t>10020010012000555</t>
  </si>
  <si>
    <t>10020010012000565</t>
  </si>
  <si>
    <t>1.3.2.10.001.002.001</t>
  </si>
  <si>
    <t>P.C Unit</t>
  </si>
  <si>
    <t>Intel Core i3</t>
  </si>
  <si>
    <t>17 Inch</t>
  </si>
  <si>
    <t>10020010012000566</t>
  </si>
  <si>
    <t>Komputer PC Unit + Printer + Modem (Core i5)</t>
  </si>
  <si>
    <t>18,5 Inch</t>
  </si>
  <si>
    <t>Balai Penyuluhan KB Kec.</t>
  </si>
  <si>
    <t>10020010012000567</t>
  </si>
  <si>
    <t>10020010012000568</t>
  </si>
  <si>
    <t>10020010012000569</t>
  </si>
  <si>
    <t>10020010012000570</t>
  </si>
  <si>
    <t>10020010012000571</t>
  </si>
  <si>
    <t>10020010012000572</t>
  </si>
  <si>
    <t>10020010012000573</t>
  </si>
  <si>
    <t>10020010012000574</t>
  </si>
  <si>
    <t>10020010012000575</t>
  </si>
  <si>
    <t>10020010012000576</t>
  </si>
  <si>
    <t>10020010012000577</t>
  </si>
  <si>
    <t>10020010012000578</t>
  </si>
  <si>
    <t>10020010012000579</t>
  </si>
  <si>
    <t>10020010012000580</t>
  </si>
  <si>
    <t>10020010012000581</t>
  </si>
  <si>
    <t>10020010012000582</t>
  </si>
  <si>
    <t>10020010012000583</t>
  </si>
  <si>
    <t>Lenovo</t>
  </si>
  <si>
    <t>Core i3</t>
  </si>
  <si>
    <t>6 unit komputer PC</t>
  </si>
  <si>
    <t>10020010012000584</t>
  </si>
  <si>
    <t>Pentium</t>
  </si>
  <si>
    <t>core 2 duo</t>
  </si>
  <si>
    <t>pembelian 3 buah pc unit utk ruang UPT,Gudang, Sekretariat</t>
  </si>
  <si>
    <t>10020010012000794</t>
  </si>
  <si>
    <t>PC unit untuk bid PK</t>
  </si>
  <si>
    <t>10020010012000869</t>
  </si>
  <si>
    <t>HP</t>
  </si>
  <si>
    <t>10020010012000909</t>
  </si>
  <si>
    <t xml:space="preserve">Lenovo </t>
  </si>
  <si>
    <t>A10 310-204ASR</t>
  </si>
  <si>
    <t>Personal Balai Penyuluhan KB</t>
  </si>
  <si>
    <t>10020010012000910</t>
  </si>
  <si>
    <t>10020010012000911</t>
  </si>
  <si>
    <t>10020010012000912</t>
  </si>
  <si>
    <t>10020010012000913</t>
  </si>
  <si>
    <t>10020010012000914</t>
  </si>
  <si>
    <t>10020010012000915</t>
  </si>
  <si>
    <t>10020010012000916</t>
  </si>
  <si>
    <t>10020010012000917</t>
  </si>
  <si>
    <t>10020010012000918</t>
  </si>
  <si>
    <t>10020010012000919</t>
  </si>
  <si>
    <t>10020010012000920</t>
  </si>
  <si>
    <t>10020010012000921</t>
  </si>
  <si>
    <t>10020010012000922</t>
  </si>
  <si>
    <t>10020010012000932</t>
  </si>
  <si>
    <t>Dell Optiplex</t>
  </si>
  <si>
    <t>7060 MT</t>
  </si>
  <si>
    <t>Intel Core I7</t>
  </si>
  <si>
    <t>10020010012001068</t>
  </si>
  <si>
    <t xml:space="preserve">ASUS </t>
  </si>
  <si>
    <t>DESKTOP AIO V241FFK-BABRIR</t>
  </si>
  <si>
    <t>Intel I7-8565U</t>
  </si>
  <si>
    <t>10020010012001069</t>
  </si>
  <si>
    <t>10020010012001070</t>
  </si>
  <si>
    <t>10020010012001071</t>
  </si>
  <si>
    <t>10020010012001072</t>
  </si>
  <si>
    <t>10020010012001073</t>
  </si>
  <si>
    <t>10020010012001074</t>
  </si>
  <si>
    <t>10020010012001075</t>
  </si>
  <si>
    <t>10020010012001087</t>
  </si>
  <si>
    <t>Simbadda</t>
  </si>
  <si>
    <t>Intel i7-8700 /metherboard H310m Pro VH</t>
  </si>
  <si>
    <t xml:space="preserve">Besi dan Mika </t>
  </si>
  <si>
    <t>19 Inch</t>
  </si>
  <si>
    <t>diserahkan ke 15 UPT KB</t>
  </si>
  <si>
    <t>10020010012001088</t>
  </si>
  <si>
    <t>10020010012001089</t>
  </si>
  <si>
    <t>10020010012001090</t>
  </si>
  <si>
    <t>10020010012001091</t>
  </si>
  <si>
    <t>10020010012001092</t>
  </si>
  <si>
    <t>10020010012001093</t>
  </si>
  <si>
    <t>10020010012001094</t>
  </si>
  <si>
    <t>10020010012001095</t>
  </si>
  <si>
    <t>10020010012001096</t>
  </si>
  <si>
    <t>10020010012001097</t>
  </si>
  <si>
    <t>10020010012001098</t>
  </si>
  <si>
    <t>10020010012001099</t>
  </si>
  <si>
    <t>10020010012001100</t>
  </si>
  <si>
    <t>10020010012001101</t>
  </si>
  <si>
    <t>10020010012000585</t>
  </si>
  <si>
    <t>1.3.2.10.001.002.002</t>
  </si>
  <si>
    <t>Lap Top</t>
  </si>
  <si>
    <t>Printer-Epson</t>
  </si>
  <si>
    <t xml:space="preserve"> LX 300</t>
  </si>
  <si>
    <t>10020010012000586</t>
  </si>
  <si>
    <t>Notebook-Toshiba</t>
  </si>
  <si>
    <t>L455-S5975</t>
  </si>
  <si>
    <t>10020010012000587</t>
  </si>
  <si>
    <t>Komputer Notebook-Benq</t>
  </si>
  <si>
    <t>Joybook R-Series</t>
  </si>
  <si>
    <t>10020010012000588</t>
  </si>
  <si>
    <t>10020010012000589</t>
  </si>
  <si>
    <t>10020010012000590</t>
  </si>
  <si>
    <t>10020010012000591</t>
  </si>
  <si>
    <t>10020010012000592</t>
  </si>
  <si>
    <t>10020010012000593</t>
  </si>
  <si>
    <t>10020010012000594</t>
  </si>
  <si>
    <t>10020010012000595</t>
  </si>
  <si>
    <t>10020010012000596</t>
  </si>
  <si>
    <t>10020010012000597</t>
  </si>
  <si>
    <t>Laptop 14 inch-Benq</t>
  </si>
  <si>
    <t>10020010012000598</t>
  </si>
  <si>
    <t>10020010012000599</t>
  </si>
  <si>
    <t>Lap Top-Benq</t>
  </si>
  <si>
    <t>10020010012000600</t>
  </si>
  <si>
    <t>10020010012000601</t>
  </si>
  <si>
    <t>10020010012000602</t>
  </si>
  <si>
    <t>Lap Top-Lar</t>
  </si>
  <si>
    <t>10020010012000603</t>
  </si>
  <si>
    <t>Toshiba</t>
  </si>
  <si>
    <t>Laptop untuk sekretariat</t>
  </si>
  <si>
    <t>10020010012000604</t>
  </si>
  <si>
    <t>Laptop untuk bidang KB</t>
  </si>
  <si>
    <t>10020010012000605</t>
  </si>
  <si>
    <t>laptop untuk sekretariat</t>
  </si>
  <si>
    <t>10020010012000606</t>
  </si>
  <si>
    <t>10020010012000607</t>
  </si>
  <si>
    <t>core i7</t>
  </si>
  <si>
    <t>Pengadaan Pengolah Data Laptop 18 buah</t>
  </si>
  <si>
    <t>10020010012000779</t>
  </si>
  <si>
    <t>dibeli 18 unit laptop utk keg KIE kependudkan KIT (diberikan kpd ka. UPT)</t>
  </si>
  <si>
    <t>10020010012000929</t>
  </si>
  <si>
    <t>Asus</t>
  </si>
  <si>
    <t>A442UR-GA044T</t>
  </si>
  <si>
    <t>Intel Core I5</t>
  </si>
  <si>
    <t>10020010012000930</t>
  </si>
  <si>
    <t>Dell Vostro</t>
  </si>
  <si>
    <t>10020010012000931</t>
  </si>
  <si>
    <t>10020010012000990</t>
  </si>
  <si>
    <t>Dell</t>
  </si>
  <si>
    <t>Inspiron 3670</t>
  </si>
  <si>
    <t>Intel Core i5 8400</t>
  </si>
  <si>
    <t>10020010012000993</t>
  </si>
  <si>
    <t>10020010012000996</t>
  </si>
  <si>
    <t>10020010012000999</t>
  </si>
  <si>
    <t>10020010012001002</t>
  </si>
  <si>
    <t>10020010012001005</t>
  </si>
  <si>
    <t>10020010012001008</t>
  </si>
  <si>
    <t>10020010012001011</t>
  </si>
  <si>
    <t>10020010012001014</t>
  </si>
  <si>
    <t>10020010012001017</t>
  </si>
  <si>
    <t>10020010012000608</t>
  </si>
  <si>
    <t>1.3.2.10.001.002.003</t>
  </si>
  <si>
    <t>Note Book</t>
  </si>
  <si>
    <t>Compaq</t>
  </si>
  <si>
    <t>10020010012000609</t>
  </si>
  <si>
    <t>10020010012000610</t>
  </si>
  <si>
    <t>10020010012000611</t>
  </si>
  <si>
    <t>10020010012000612</t>
  </si>
  <si>
    <t>10020010012000613</t>
  </si>
  <si>
    <t>10020010012000614</t>
  </si>
  <si>
    <t>10020010012000615</t>
  </si>
  <si>
    <t>10020010012000616</t>
  </si>
  <si>
    <t>10020010012000617</t>
  </si>
  <si>
    <t>10020010012000618</t>
  </si>
  <si>
    <t>10020010012000619</t>
  </si>
  <si>
    <t>10020010012000620</t>
  </si>
  <si>
    <t>10020010012000621</t>
  </si>
  <si>
    <t>10020010012000622</t>
  </si>
  <si>
    <t>10020010012000623</t>
  </si>
  <si>
    <t>A450CA-wx107D/105</t>
  </si>
  <si>
    <t>1 unit notebook</t>
  </si>
  <si>
    <t>10020010012000624</t>
  </si>
  <si>
    <t>X200CA-KX 184D/185D</t>
  </si>
  <si>
    <t>11,6 Inch</t>
  </si>
  <si>
    <t>1 buah Netbook</t>
  </si>
  <si>
    <t>10020010012000795</t>
  </si>
  <si>
    <t>laptop utk sekretariat dan upt kec jumapolo</t>
  </si>
  <si>
    <t>10020010012000870</t>
  </si>
  <si>
    <t>14''</t>
  </si>
  <si>
    <t>10020010012000625</t>
  </si>
  <si>
    <t>1.3.2.10.001.002.010</t>
  </si>
  <si>
    <t>Personal Komputer lainnya</t>
  </si>
  <si>
    <t>focus</t>
  </si>
  <si>
    <t>84x84 Inch</t>
  </si>
  <si>
    <t>Pengadaan Pengolah Data LCD Proyektor 18 buah</t>
  </si>
  <si>
    <t>10020010012000626</t>
  </si>
  <si>
    <t>1.3.2.10.002.003.003</t>
  </si>
  <si>
    <t>Printer (Peralatan Personal Komputer)</t>
  </si>
  <si>
    <t>Printer-Advance</t>
  </si>
  <si>
    <t>10020010012000627</t>
  </si>
  <si>
    <t>10020010012000628</t>
  </si>
  <si>
    <t>Canon</t>
  </si>
  <si>
    <t>LaserJet</t>
  </si>
  <si>
    <t>10020010012000796</t>
  </si>
  <si>
    <t>printer utk kec jumapolo dan ruang kepala</t>
  </si>
  <si>
    <t>10020010012000797</t>
  </si>
  <si>
    <t>Laserjet Pro MVP M127fn</t>
  </si>
  <si>
    <t>printer utk sekretariat</t>
  </si>
  <si>
    <t>10020010012000630</t>
  </si>
  <si>
    <t>Laser jet</t>
  </si>
  <si>
    <t>pembelian 2 buah printer untuk gudang dan UPT gender</t>
  </si>
  <si>
    <t>10020010012000879</t>
  </si>
  <si>
    <t xml:space="preserve">HP </t>
  </si>
  <si>
    <t>Deskjet 3635</t>
  </si>
  <si>
    <t>10020010012000631</t>
  </si>
  <si>
    <t>10020010012000895</t>
  </si>
  <si>
    <t>HP Deskjet</t>
  </si>
  <si>
    <t>GT 5810</t>
  </si>
  <si>
    <t>10020010012000896</t>
  </si>
  <si>
    <t>10020010012000897</t>
  </si>
  <si>
    <t>10020010012000898</t>
  </si>
  <si>
    <t>10020010012000899</t>
  </si>
  <si>
    <t>10020010012000900</t>
  </si>
  <si>
    <t>10020010012000901</t>
  </si>
  <si>
    <t>10020010012000902</t>
  </si>
  <si>
    <t>10020010012000903</t>
  </si>
  <si>
    <t>10020010012000904</t>
  </si>
  <si>
    <t>10020010012000905</t>
  </si>
  <si>
    <t>10020010012000906</t>
  </si>
  <si>
    <t>10020010012000907</t>
  </si>
  <si>
    <t>10020010012000908</t>
  </si>
  <si>
    <t>10020010012000933</t>
  </si>
  <si>
    <t>Canon Image</t>
  </si>
  <si>
    <t>MF 3010</t>
  </si>
  <si>
    <t>10020010012000934</t>
  </si>
  <si>
    <t>10020010012000935</t>
  </si>
  <si>
    <t>10020010012000936</t>
  </si>
  <si>
    <t>10020010012001102</t>
  </si>
  <si>
    <t xml:space="preserve"> Canon </t>
  </si>
  <si>
    <t>Printer 4800 x 1200 dpi</t>
  </si>
  <si>
    <t>Ipm Print 1200x2400 dpi</t>
  </si>
  <si>
    <t>Untuk diserahkan ke 15 UPT KB</t>
  </si>
  <si>
    <t>10020010012001103</t>
  </si>
  <si>
    <t>10020010012001104</t>
  </si>
  <si>
    <t>10020010012001105</t>
  </si>
  <si>
    <t>10020010012001106</t>
  </si>
  <si>
    <t>10020010012001107</t>
  </si>
  <si>
    <t>10020010012001108</t>
  </si>
  <si>
    <t>10020010012001109</t>
  </si>
  <si>
    <t>10020010012001110</t>
  </si>
  <si>
    <t>10020010012001111</t>
  </si>
  <si>
    <t>10020010012001112</t>
  </si>
  <si>
    <t>10020010012001113</t>
  </si>
  <si>
    <t>10020010012001114</t>
  </si>
  <si>
    <t>10020010012001115</t>
  </si>
  <si>
    <t>10020010012001116</t>
  </si>
  <si>
    <t>10020010012001131</t>
  </si>
  <si>
    <t>Printer l3150</t>
  </si>
  <si>
    <t>14.8 cm x 13.7 x 7.0 cm</t>
  </si>
  <si>
    <t>Untuk Sekretariat</t>
  </si>
  <si>
    <t>10020010012000634</t>
  </si>
  <si>
    <t>1.3.2.10.002.003.018</t>
  </si>
  <si>
    <t>Peralatan Personal Komputer lainnya</t>
  </si>
  <si>
    <t>Kenika</t>
  </si>
  <si>
    <t>600 VA</t>
  </si>
  <si>
    <t>Ac 220 v</t>
  </si>
  <si>
    <t>7 unit UPS</t>
  </si>
  <si>
    <t>10020010012000635</t>
  </si>
  <si>
    <t>kenika</t>
  </si>
  <si>
    <t>pembelian 17 buah UPS untuk 17 kecamatan</t>
  </si>
  <si>
    <t>10020010012000636</t>
  </si>
  <si>
    <t>Pengadaan Layar Screen dan BAU</t>
  </si>
  <si>
    <t>10020010012000798</t>
  </si>
  <si>
    <t>1.3.2.10.002.004.001</t>
  </si>
  <si>
    <t>Server</t>
  </si>
  <si>
    <t>TS110-E8-P14</t>
  </si>
  <si>
    <t>server</t>
  </si>
  <si>
    <t>10020010012000881</t>
  </si>
  <si>
    <t>1.3.2.10.002.004.004</t>
  </si>
  <si>
    <t>Modem</t>
  </si>
  <si>
    <t>10020010012000882</t>
  </si>
  <si>
    <t>10020010012000883</t>
  </si>
  <si>
    <t>10020010012000884</t>
  </si>
  <si>
    <t>10020010012000885</t>
  </si>
  <si>
    <t>10020010012000886</t>
  </si>
  <si>
    <t>10020010012000887</t>
  </si>
  <si>
    <t>10020010012000888</t>
  </si>
  <si>
    <t>10020010012000889</t>
  </si>
  <si>
    <t>10020010012000890</t>
  </si>
  <si>
    <t>10020010012000891</t>
  </si>
  <si>
    <t>10020010012000892</t>
  </si>
  <si>
    <t>10020010012000893</t>
  </si>
  <si>
    <t>10020010012000894</t>
  </si>
  <si>
    <t>10020010013000004</t>
  </si>
  <si>
    <t>1.3.3.01.001.001.001</t>
  </si>
  <si>
    <t>Bangunan Gedung Kantor Permanen</t>
  </si>
  <si>
    <t>Kebakkramat</t>
  </si>
  <si>
    <t>Beton</t>
  </si>
  <si>
    <t>m2</t>
  </si>
  <si>
    <t>Balai Penyuluhan KB Kecamatan Kebakkramat</t>
  </si>
  <si>
    <t>10020010013000005</t>
  </si>
  <si>
    <t>Jumapolo</t>
  </si>
  <si>
    <t>Balai Penyuluhan KB Kecamatan Jumapolo</t>
  </si>
  <si>
    <t>10020010013000006</t>
  </si>
  <si>
    <t>Jumantono</t>
  </si>
  <si>
    <t>Balai Penyuluhan KB Kecamatan Jumantono</t>
  </si>
  <si>
    <t>10020010013000008</t>
  </si>
  <si>
    <t>Jatipuro</t>
  </si>
  <si>
    <t>027/935/PPK/2012</t>
  </si>
  <si>
    <t>Balai Penyuluhan KB Kecamatan Jatipuro</t>
  </si>
  <si>
    <t>10020010013000009</t>
  </si>
  <si>
    <t>Jatiyoso</t>
  </si>
  <si>
    <t>027/673.I/PPK/2012</t>
  </si>
  <si>
    <t>Balai Penyuluhan KB Kecamatan Jatiyoso</t>
  </si>
  <si>
    <t>10020010013000010</t>
  </si>
  <si>
    <t>Tawangmangu</t>
  </si>
  <si>
    <t>Balai Penyuluhan KB Kecamatan Tawangmangu</t>
  </si>
  <si>
    <t>10020010013000011</t>
  </si>
  <si>
    <t>Colomadu</t>
  </si>
  <si>
    <t>027/1037/PPK/2012</t>
  </si>
  <si>
    <t>Balai Penyuluhan KB Kecamatan Colomadu</t>
  </si>
  <si>
    <t>10020010013000012</t>
  </si>
  <si>
    <t>Gondangrejo</t>
  </si>
  <si>
    <t>027/657/PPK/2012</t>
  </si>
  <si>
    <t>Balai Penyuluhan KB Kecamatan Gondangrejo</t>
  </si>
  <si>
    <t>10020010013000014</t>
  </si>
  <si>
    <t>027/24/PL/PPK/2013</t>
  </si>
  <si>
    <t>Balai Penyuluhan KB Kecamatan Karanganyar</t>
  </si>
  <si>
    <t>10020010013000015</t>
  </si>
  <si>
    <t>Tasikmadu</t>
  </si>
  <si>
    <t>027/29/PL/PPK/2013</t>
  </si>
  <si>
    <t>Balai Penyuluhan KB Kecamatan Tasikmadu</t>
  </si>
  <si>
    <t>10020010013000016</t>
  </si>
  <si>
    <t>Matesih</t>
  </si>
  <si>
    <t>027/35/PL/PPK/2013</t>
  </si>
  <si>
    <t>Balai Penyuluhan KB Kecamatan Matesih</t>
  </si>
  <si>
    <t>10020010013000017</t>
  </si>
  <si>
    <t>Ngargoyoso</t>
  </si>
  <si>
    <t>027/33/PL/PPK/2013</t>
  </si>
  <si>
    <t>Balai Penyuluhan KB Kecamatan Ngargoyoso</t>
  </si>
  <si>
    <t>10020010013000018</t>
  </si>
  <si>
    <t>Kerjo</t>
  </si>
  <si>
    <t>027/27/PL/PPK/2013</t>
  </si>
  <si>
    <t>Balai Penyuluhan KB Kecamatan Kerjo</t>
  </si>
  <si>
    <t>10020010013000019</t>
  </si>
  <si>
    <t>Jenawi</t>
  </si>
  <si>
    <t>027/17?PL/PPK/2013</t>
  </si>
  <si>
    <t>Balai Penyuluhan KB Kecamatan Jenawi</t>
  </si>
  <si>
    <t>05010010013000009</t>
  </si>
  <si>
    <t>Jalan Lawu No. 167, Tegalgede, Karanganyar</t>
  </si>
  <si>
    <t>050/216.5/XI/2015</t>
  </si>
  <si>
    <t>Kantor BP3AKB/Dari DPU</t>
  </si>
  <si>
    <t>10020010013000032</t>
  </si>
  <si>
    <t>Karanganyar - Karangpandan KM 7</t>
  </si>
  <si>
    <t>027/477/PPK/VII/2021</t>
  </si>
  <si>
    <t>kantor Balai KB Kec Karangpandan</t>
  </si>
  <si>
    <t>10020010013000023</t>
  </si>
  <si>
    <t>1.3.3.01.001.001.005</t>
  </si>
  <si>
    <t>Bangunan Gedung Kantor Lain-lain</t>
  </si>
  <si>
    <t xml:space="preserve">Jalan Lawu No. 167, Karanganyar </t>
  </si>
  <si>
    <t>027/109/ppk/x/2016</t>
  </si>
  <si>
    <t>Parkir (Kantor Baru)</t>
  </si>
  <si>
    <t>10020010013000025</t>
  </si>
  <si>
    <t>Tempat Parkir Parkir Balai Penyuluh KB Kecamatan Matesih</t>
  </si>
  <si>
    <t>10020010013000026</t>
  </si>
  <si>
    <t>Tempat Parkir Parkir Balai Penyuluh KB Kecamatan Kerjo</t>
  </si>
  <si>
    <t>10020010013000028</t>
  </si>
  <si>
    <t>Tempat Parkir Parkir Balai Penyuluh KB Kecamatan Ngargoyoso</t>
  </si>
  <si>
    <t>10020010013000029</t>
  </si>
  <si>
    <t>Tempat Parkir Parkir Balai Penyuluh KB Kecamatan Tasikmadu</t>
  </si>
  <si>
    <t>10020010013000024</t>
  </si>
  <si>
    <t>1.3.3.01.001.002.001</t>
  </si>
  <si>
    <t>Bangunan Gudang Tertutup Permanen</t>
  </si>
  <si>
    <t>Jalan Lawu No. 167, Karanganyar</t>
  </si>
  <si>
    <t>027/31/PPK/VII/2017</t>
  </si>
  <si>
    <t>Gudang Obat dan Alat Kontrasepsi</t>
  </si>
  <si>
    <t>10020010013000030</t>
  </si>
  <si>
    <t>1.3.3.01.001.030.002</t>
  </si>
  <si>
    <t>Bangunan Gedung Tempat Kerja Lainnya Semi Permanen</t>
  </si>
  <si>
    <t>Jalan Mataram, Cangakan, Karanganyar (Selatan Masjid Agung Karanganyar)</t>
  </si>
  <si>
    <t>Taman Bermain Ramah Anak</t>
  </si>
  <si>
    <t>10020010013000031</t>
  </si>
  <si>
    <t>Depan Perum Pelita, Popongan, Karanganyar</t>
  </si>
  <si>
    <t>Taman Ramah Anak</t>
  </si>
  <si>
    <t>10020010013000021</t>
  </si>
  <si>
    <t>1.3.3.01.001.030.005</t>
  </si>
  <si>
    <t>Bangunan Tempat Kerja Lain-lain (dst)</t>
  </si>
  <si>
    <t>Parkir (Balai Penyuluhan KB Kecamatan Jumapolo)</t>
  </si>
  <si>
    <t>10020010014000005</t>
  </si>
  <si>
    <t>1.3.4.02.006.005.005</t>
  </si>
  <si>
    <t>Bangunan Penampung Air Baku</t>
  </si>
  <si>
    <t>Kantor Jetu Karanganyar</t>
  </si>
  <si>
    <t>Belanja Tower air dan Pompa</t>
  </si>
  <si>
    <t>10020010014000001</t>
  </si>
  <si>
    <t>1.3.4.03.006.002.002</t>
  </si>
  <si>
    <t>Instalasi Gardu Listrik Distribusi Kapasitas Sedang</t>
  </si>
  <si>
    <t>10020010014000002</t>
  </si>
  <si>
    <t>Penambahan daya listrik</t>
  </si>
  <si>
    <t>10020010014000003</t>
  </si>
  <si>
    <t>jl. Lawu No. 85 Karanganyar</t>
  </si>
  <si>
    <t>istalasi baru</t>
  </si>
  <si>
    <t>10020010014000004</t>
  </si>
  <si>
    <t>1.3.4.04.002.002.004</t>
  </si>
  <si>
    <t>Jaringan Distribusi Lain-lain</t>
  </si>
  <si>
    <t>027/1197.1/PPK/2012</t>
  </si>
  <si>
    <t>istalasi listrik 6 kecamatan</t>
  </si>
  <si>
    <t>Balai Penyuluh JATIPURO</t>
  </si>
  <si>
    <t>Balai Penyuluh JATIYOSO</t>
  </si>
  <si>
    <t>Balai Penyuluh JUMAPOLO</t>
  </si>
  <si>
    <t>Balai Penyuluh JUMANTONO</t>
  </si>
  <si>
    <t>Balai Penyuluh MATESIH</t>
  </si>
  <si>
    <t>Balai Penyuluh TAWANGMANGU</t>
  </si>
  <si>
    <t>Balai Penyuluh NGARGOYOSO</t>
  </si>
  <si>
    <t>Balai Penyuluh KARANGPANDAN</t>
  </si>
  <si>
    <t>Balai Penyuluh KARANGANYAR</t>
  </si>
  <si>
    <t>Balai Penyuluh TASIKMADU</t>
  </si>
  <si>
    <t>Balai Penyuluh JATEN</t>
  </si>
  <si>
    <t>Balai Penyuluh COLOMADU</t>
  </si>
  <si>
    <t>Balai Penyuluh GONDANGREJO</t>
  </si>
  <si>
    <t>Balai Penyuluh KEBAKKRAMAT</t>
  </si>
  <si>
    <t>Balai Penyuluh MOJOGEDANG</t>
  </si>
  <si>
    <t>Balai Penyuluh KERJO</t>
  </si>
  <si>
    <t>Balai Penyuluh JENAWI</t>
  </si>
  <si>
    <t>Drs. Agam Bintoro, M.Si.</t>
  </si>
  <si>
    <t>19650601 199203 1 007</t>
  </si>
  <si>
    <t>Kepala Dinas</t>
  </si>
  <si>
    <t>Ruang Bidang K3</t>
  </si>
  <si>
    <t>Masih terpasang di lokasi</t>
  </si>
  <si>
    <t>Penghapusan th 2021</t>
  </si>
  <si>
    <t>Penghapusan th 2022</t>
  </si>
  <si>
    <t>Penghapusan th 2023</t>
  </si>
  <si>
    <t>Penghapusan th 2024</t>
  </si>
  <si>
    <t>Penghapusan aset</t>
  </si>
  <si>
    <t xml:space="preserve">Titik Umarni,S.H.,M.M </t>
  </si>
  <si>
    <t>19660923 198607 2 001</t>
  </si>
  <si>
    <t>Sekretaris</t>
  </si>
  <si>
    <t xml:space="preserve">19641026 198511 1 001 </t>
  </si>
  <si>
    <t xml:space="preserve"> Haryoto,S.H.,M.Si </t>
  </si>
  <si>
    <t>Untung Budiawan</t>
  </si>
  <si>
    <t>19870427 201001 1 009</t>
  </si>
  <si>
    <t xml:space="preserve"> Any Rahayu Satyaningrum,S.H</t>
  </si>
  <si>
    <t xml:space="preserve">19660814 199203 2 007 </t>
  </si>
  <si>
    <t xml:space="preserve">Dra. Setyawati, M.M. </t>
  </si>
  <si>
    <t xml:space="preserve"> 19670223 199803 2 002</t>
  </si>
  <si>
    <t>dr. Ita Kusumawati,M.Kes</t>
  </si>
  <si>
    <t>19740530 200501 2 010</t>
  </si>
  <si>
    <t>Suyatmi,S.E</t>
  </si>
  <si>
    <t>19740208 199503 2 001</t>
  </si>
  <si>
    <t>Ruang Bidang Dalduk</t>
  </si>
  <si>
    <t>terkena petir</t>
  </si>
  <si>
    <t>jenawi,kerjo</t>
  </si>
  <si>
    <t>kerjo</t>
  </si>
  <si>
    <t>Jatipuro, jatiyoso, Jenawi,kerjo, mojogedang, kebakkramat,tawangmangu</t>
  </si>
  <si>
    <t>tawangmangu</t>
  </si>
  <si>
    <t>Penghapusan Th 2022</t>
  </si>
  <si>
    <t>Penghapusan di th 2022</t>
  </si>
  <si>
    <t>Penghapusan Di th 2022</t>
  </si>
  <si>
    <t>matesih,</t>
  </si>
  <si>
    <t>Jenawi, Jatiyoso, Jatipuro, kerjo,Kebakkramat,tawangmangu, matesih</t>
  </si>
  <si>
    <t>Matesih,</t>
  </si>
  <si>
    <t>jatiyoso, jatipuro,jenawi,kerjo, tawangmangu,matesih</t>
  </si>
  <si>
    <t>matesih</t>
  </si>
  <si>
    <t>Jenawi, kerjo,kebakkramat, matesih,</t>
  </si>
  <si>
    <t>brother (matesih 9,</t>
  </si>
  <si>
    <t>matesih 5,</t>
  </si>
  <si>
    <t>kembali ke dinas</t>
  </si>
  <si>
    <t>Drs. Wahyudi, MH</t>
  </si>
  <si>
    <t>19660222 1990401 1 001</t>
  </si>
  <si>
    <t>`B</t>
  </si>
  <si>
    <t>101 x 40 x 200cm</t>
  </si>
  <si>
    <t>102 x 40 x 200cm</t>
  </si>
  <si>
    <t>103 x 40 x 200cm</t>
  </si>
  <si>
    <t>104 x 40 x 200cm</t>
  </si>
  <si>
    <t>105 x 40 x 200cm</t>
  </si>
  <si>
    <t>106 x 40 x 200cm</t>
  </si>
  <si>
    <t>107 x 40 x 200cm</t>
  </si>
  <si>
    <t>plastik</t>
  </si>
  <si>
    <t>B</t>
  </si>
  <si>
    <t>Stanlis dan Busa</t>
  </si>
  <si>
    <t>unit</t>
  </si>
  <si>
    <t>422136,36</t>
  </si>
  <si>
    <t>AC 1 PK</t>
  </si>
  <si>
    <t>AC 1,5 PK</t>
  </si>
  <si>
    <t>Meja besar rapat</t>
  </si>
  <si>
    <t>Ruang sekretariat</t>
  </si>
  <si>
    <t>Bidang PPPA</t>
  </si>
  <si>
    <t>Gudang</t>
  </si>
  <si>
    <t>Bidang KB</t>
  </si>
  <si>
    <t>2 x 3,5 m</t>
  </si>
  <si>
    <t>Cating stiker dan sound mobil HICE</t>
  </si>
  <si>
    <t>cating dan sound mobil HICE</t>
  </si>
  <si>
    <t>Troli</t>
  </si>
  <si>
    <t>Troli alat angkut</t>
  </si>
  <si>
    <t>Meja kerja</t>
  </si>
  <si>
    <t>tingkat 3</t>
  </si>
  <si>
    <t>Papan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</si>
</sst>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rgb="FFFFFFFF"/>
      <name val="Calibri"/>
    </font>
    <font>
      <sz val="11.5"/>
      <color rgb="FF000000"/>
      <name val="Arial"/>
    </font>
    <font>
      <sz val="8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198">
    <xf numFmtId="0" fontId="0" fillId="2" borderId="0" xfId="0" applyFill="1"/>
    <xf numFmtId="0" fontId="0" fillId="2" borderId="0" xfId="0" applyFill="1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49" fontId="0" fillId="2" borderId="0" xfId="0" applyNumberFormat="1" applyFill="1"/>
    <xf numFmtId="0" fontId="0" fillId="2" borderId="0" xfId="0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 wrapText="1"/>
    </xf>
    <xf numFmtId="4" fontId="4" fillId="2" borderId="0" xfId="0" applyNumberFormat="1" applyFont="1" applyFill="1" applyAlignment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vertical="top"/>
    </xf>
    <xf numFmtId="4" fontId="0" fillId="2" borderId="0" xfId="0" applyNumberFormat="1" applyFill="1"/>
    <xf numFmtId="3" fontId="0" fillId="2" borderId="0" xfId="0" applyNumberFormat="1" applyFill="1"/>
    <xf numFmtId="4" fontId="0" fillId="2" borderId="0" xfId="0" applyNumberFormat="1" applyFill="1"/>
    <xf numFmtId="4" fontId="0" fillId="2" borderId="2" xfId="0" applyNumberFormat="1" applyFill="1" applyBorder="1"/>
    <xf numFmtId="4" fontId="0" fillId="2" borderId="1" xfId="0" applyNumberFormat="1" applyFill="1" applyBorder="1" applyAlignment="1">
      <alignment horizontal="center" vertical="center"/>
    </xf>
    <xf numFmtId="3" fontId="0" fillId="2" borderId="0" xfId="0" applyNumberFormat="1" applyFill="1"/>
    <xf numFmtId="3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/>
    <xf numFmtId="3" fontId="4" fillId="2" borderId="0" xfId="0" applyNumberFormat="1" applyFont="1" applyFill="1" applyAlignment="1">
      <alignment vertical="top"/>
    </xf>
    <xf numFmtId="3" fontId="4" fillId="2" borderId="1" xfId="0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vertical="top"/>
    </xf>
    <xf numFmtId="3" fontId="4" fillId="2" borderId="0" xfId="0" applyNumberFormat="1" applyFont="1" applyFill="1" applyAlignment="1">
      <alignment vertical="top"/>
    </xf>
    <xf numFmtId="49" fontId="4" fillId="2" borderId="0" xfId="0" applyNumberFormat="1" applyFont="1" applyFill="1" applyAlignment="1">
      <alignment vertical="top"/>
    </xf>
    <xf numFmtId="49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3" fontId="0" fillId="2" borderId="1" xfId="0" applyNumberFormat="1" applyFill="1" applyBorder="1" applyProtection="1"/>
    <xf numFmtId="4" fontId="0" fillId="2" borderId="1" xfId="0" applyNumberFormat="1" applyFill="1" applyBorder="1" applyProtection="1"/>
    <xf numFmtId="165" fontId="0" fillId="2" borderId="1" xfId="0" applyNumberFormat="1" applyFill="1" applyBorder="1" applyProtection="1"/>
    <xf numFmtId="0" fontId="0" fillId="2" borderId="2" xfId="0" applyFill="1" applyBorder="1" applyProtection="1"/>
    <xf numFmtId="0" fontId="0" fillId="2" borderId="0" xfId="0" applyFill="1" applyProtection="1"/>
    <xf numFmtId="49" fontId="0" fillId="2" borderId="0" xfId="0" applyNumberFormat="1" applyFill="1" applyProtection="1"/>
    <xf numFmtId="0" fontId="0" fillId="3" borderId="0" xfId="0" applyFill="1" applyProtection="1"/>
    <xf numFmtId="3" fontId="0" fillId="2" borderId="0" xfId="0" applyNumberFormat="1" applyFill="1" applyProtection="1"/>
    <xf numFmtId="4" fontId="0" fillId="2" borderId="0" xfId="0" applyNumberFormat="1" applyFill="1" applyProtection="1"/>
    <xf numFmtId="3" fontId="0" fillId="2" borderId="1" xfId="0" applyNumberFormat="1" applyFill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3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3" fontId="0" fillId="2" borderId="1" xfId="0" applyNumberFormat="1" applyFill="1" applyBorder="1" applyAlignment="1" applyProtection="1">
      <alignment horizontal="center" vertical="center"/>
    </xf>
    <xf numFmtId="4" fontId="0" fillId="2" borderId="1" xfId="0" applyNumberFormat="1" applyFill="1" applyBorder="1" applyAlignment="1" applyProtection="1">
      <alignment horizontal="center" vertical="center"/>
    </xf>
    <xf numFmtId="165" fontId="0" fillId="2" borderId="0" xfId="0" applyNumberFormat="1" applyFill="1" applyProtection="1"/>
    <xf numFmtId="49" fontId="0" fillId="2" borderId="2" xfId="0" applyNumberFormat="1" applyFill="1" applyBorder="1" applyProtection="1"/>
    <xf numFmtId="0" fontId="0" fillId="3" borderId="2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/>
    </xf>
    <xf numFmtId="165" fontId="0" fillId="2" borderId="6" xfId="1" applyNumberFormat="1" applyFont="1" applyFill="1" applyBorder="1" applyAlignment="1" applyProtection="1">
      <alignment horizontal="center"/>
    </xf>
    <xf numFmtId="0" fontId="0" fillId="2" borderId="6" xfId="0" applyFill="1" applyBorder="1"/>
    <xf numFmtId="3" fontId="7" fillId="2" borderId="6" xfId="0" quotePrefix="1" applyNumberFormat="1" applyFont="1" applyFill="1" applyBorder="1"/>
    <xf numFmtId="165" fontId="7" fillId="2" borderId="6" xfId="1" quotePrefix="1" applyNumberFormat="1" applyFon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/>
    <xf numFmtId="0" fontId="0" fillId="2" borderId="7" xfId="0" applyFill="1" applyBorder="1"/>
    <xf numFmtId="0" fontId="8" fillId="4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10" fillId="2" borderId="2" xfId="0" applyNumberFormat="1" applyFont="1" applyFill="1" applyBorder="1" applyProtection="1"/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2" borderId="0" xfId="0" applyFill="1" applyAlignment="1" applyProtection="1"/>
    <xf numFmtId="0" fontId="7" fillId="2" borderId="1" xfId="0" applyFont="1" applyFill="1" applyBorder="1"/>
    <xf numFmtId="0" fontId="0" fillId="3" borderId="0" xfId="0" applyFill="1" applyAlignment="1" applyProtection="1">
      <alignment horizontal="left"/>
    </xf>
    <xf numFmtId="0" fontId="0" fillId="2" borderId="4" xfId="0" applyFill="1" applyBorder="1"/>
    <xf numFmtId="0" fontId="0" fillId="2" borderId="9" xfId="0" applyFill="1" applyBorder="1"/>
    <xf numFmtId="0" fontId="0" fillId="2" borderId="8" xfId="0" applyFill="1" applyBorder="1"/>
    <xf numFmtId="0" fontId="0" fillId="2" borderId="10" xfId="0" applyFill="1" applyBorder="1"/>
    <xf numFmtId="0" fontId="7" fillId="3" borderId="0" xfId="0" applyFont="1" applyFill="1" applyProtection="1"/>
    <xf numFmtId="0" fontId="0" fillId="5" borderId="0" xfId="0" applyFill="1" applyProtection="1"/>
    <xf numFmtId="49" fontId="0" fillId="5" borderId="0" xfId="0" applyNumberFormat="1" applyFill="1" applyProtection="1"/>
    <xf numFmtId="0" fontId="0" fillId="5" borderId="0" xfId="0" applyFill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3" fontId="0" fillId="5" borderId="0" xfId="0" applyNumberFormat="1" applyFill="1" applyProtection="1"/>
    <xf numFmtId="4" fontId="0" fillId="5" borderId="0" xfId="0" applyNumberFormat="1" applyFill="1" applyProtection="1"/>
    <xf numFmtId="165" fontId="0" fillId="5" borderId="0" xfId="0" applyNumberFormat="1" applyFill="1" applyProtection="1"/>
    <xf numFmtId="0" fontId="7" fillId="5" borderId="0" xfId="0" applyFont="1" applyFill="1" applyProtection="1"/>
    <xf numFmtId="0" fontId="11" fillId="3" borderId="0" xfId="0" applyFont="1" applyFill="1" applyProtection="1"/>
    <xf numFmtId="0" fontId="0" fillId="0" borderId="0" xfId="0" applyFill="1" applyProtection="1"/>
    <xf numFmtId="0" fontId="0" fillId="4" borderId="0" xfId="0" applyFill="1" applyProtection="1"/>
    <xf numFmtId="0" fontId="7" fillId="2" borderId="0" xfId="0" applyFont="1" applyFill="1"/>
    <xf numFmtId="0" fontId="7" fillId="5" borderId="0" xfId="0" applyFont="1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Border="1" applyProtection="1"/>
    <xf numFmtId="0" fontId="0" fillId="4" borderId="0" xfId="0" applyFill="1" applyBorder="1" applyProtection="1"/>
    <xf numFmtId="0" fontId="7" fillId="2" borderId="0" xfId="0" applyFont="1" applyFill="1" applyBorder="1" applyProtection="1"/>
    <xf numFmtId="3" fontId="0" fillId="2" borderId="0" xfId="0" applyNumberFormat="1" applyFill="1" applyBorder="1" applyProtection="1"/>
    <xf numFmtId="41" fontId="0" fillId="2" borderId="0" xfId="2" applyFont="1" applyFill="1" applyBorder="1"/>
    <xf numFmtId="41" fontId="0" fillId="2" borderId="0" xfId="2" applyFon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0" xfId="1" applyFont="1" applyFill="1" applyBorder="1"/>
    <xf numFmtId="164" fontId="0" fillId="2" borderId="0" xfId="1" applyFont="1" applyFill="1" applyBorder="1" applyProtection="1"/>
    <xf numFmtId="0" fontId="0" fillId="6" borderId="0" xfId="0" applyFill="1" applyAlignment="1" applyProtection="1">
      <alignment horizontal="center"/>
    </xf>
    <xf numFmtId="166" fontId="0" fillId="2" borderId="0" xfId="1" applyNumberFormat="1" applyFont="1" applyFill="1"/>
    <xf numFmtId="0" fontId="7" fillId="2" borderId="0" xfId="0" applyFont="1" applyFill="1" applyProtection="1"/>
    <xf numFmtId="166" fontId="0" fillId="2" borderId="0" xfId="1" applyNumberFormat="1" applyFont="1" applyFill="1" applyProtection="1"/>
    <xf numFmtId="0" fontId="7" fillId="3" borderId="0" xfId="0" applyFont="1" applyFill="1" applyAlignment="1" applyProtection="1">
      <alignment horizontal="center"/>
    </xf>
    <xf numFmtId="3" fontId="0" fillId="2" borderId="0" xfId="0" applyNumberFormat="1" applyFill="1" applyAlignment="1" applyProtection="1">
      <alignment horizontal="center"/>
    </xf>
    <xf numFmtId="3" fontId="0" fillId="2" borderId="2" xfId="0" applyNumberFormat="1" applyFill="1" applyBorder="1" applyAlignment="1" applyProtection="1">
      <alignment horizontal="center"/>
    </xf>
    <xf numFmtId="3" fontId="0" fillId="5" borderId="0" xfId="0" applyNumberFormat="1" applyFill="1" applyAlignment="1" applyProtection="1">
      <alignment horizontal="center"/>
    </xf>
    <xf numFmtId="0" fontId="11" fillId="5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4" fontId="0" fillId="2" borderId="1" xfId="0" applyNumberForma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12" fillId="5" borderId="0" xfId="0" applyFont="1" applyFill="1" applyProtection="1"/>
    <xf numFmtId="0" fontId="12" fillId="5" borderId="0" xfId="0" applyFont="1" applyFill="1" applyAlignment="1" applyProtection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42"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428625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85725</xdr:rowOff>
    </xdr:from>
    <xdr:ext cx="771525" cy="9429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5725"/>
          <a:ext cx="771525" cy="9429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9525</xdr:rowOff>
    </xdr:from>
    <xdr:ext cx="428625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9525</xdr:rowOff>
    </xdr:from>
    <xdr:ext cx="428625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H19" sqref="H19"/>
    </sheetView>
  </sheetViews>
  <sheetFormatPr defaultRowHeight="15" x14ac:dyDescent="0.25"/>
  <cols>
    <col min="2" max="2" width="3.42578125" customWidth="1"/>
    <col min="4" max="4" width="4.28515625" customWidth="1"/>
  </cols>
  <sheetData>
    <row r="1" spans="1:3" x14ac:dyDescent="0.25">
      <c r="A1" t="s">
        <v>0</v>
      </c>
    </row>
    <row r="3" spans="1:3" x14ac:dyDescent="0.25">
      <c r="A3" t="s">
        <v>1</v>
      </c>
    </row>
    <row r="4" spans="1:3" x14ac:dyDescent="0.25">
      <c r="A4">
        <v>1</v>
      </c>
      <c r="B4" t="s">
        <v>2</v>
      </c>
    </row>
    <row r="5" spans="1:3" x14ac:dyDescent="0.25">
      <c r="A5">
        <v>2</v>
      </c>
      <c r="B5" t="s">
        <v>3</v>
      </c>
    </row>
    <row r="6" spans="1:3" x14ac:dyDescent="0.25">
      <c r="A6">
        <v>3</v>
      </c>
      <c r="B6" t="s">
        <v>4</v>
      </c>
    </row>
    <row r="7" spans="1:3" x14ac:dyDescent="0.25">
      <c r="A7">
        <v>4</v>
      </c>
      <c r="B7" t="s">
        <v>5</v>
      </c>
    </row>
    <row r="8" spans="1:3" x14ac:dyDescent="0.25">
      <c r="A8" t="s">
        <v>6</v>
      </c>
    </row>
    <row r="9" spans="1:3" x14ac:dyDescent="0.25">
      <c r="A9">
        <v>1</v>
      </c>
      <c r="B9" t="s">
        <v>7</v>
      </c>
    </row>
    <row r="10" spans="1:3" x14ac:dyDescent="0.25">
      <c r="B10" t="s">
        <v>8</v>
      </c>
    </row>
    <row r="11" spans="1:3" x14ac:dyDescent="0.25">
      <c r="C11" t="s">
        <v>9</v>
      </c>
    </row>
    <row r="12" spans="1:3" x14ac:dyDescent="0.25">
      <c r="C12" t="s">
        <v>10</v>
      </c>
    </row>
    <row r="13" spans="1:3" x14ac:dyDescent="0.25">
      <c r="B13" t="s">
        <v>11</v>
      </c>
    </row>
    <row r="14" spans="1:3" x14ac:dyDescent="0.25">
      <c r="C14" t="s">
        <v>12</v>
      </c>
    </row>
    <row r="15" spans="1:3" x14ac:dyDescent="0.25">
      <c r="C15" t="s">
        <v>13</v>
      </c>
    </row>
    <row r="16" spans="1:3" x14ac:dyDescent="0.25">
      <c r="B16" t="s">
        <v>14</v>
      </c>
    </row>
    <row r="17" spans="1:5" x14ac:dyDescent="0.25">
      <c r="C17" t="s">
        <v>15</v>
      </c>
    </row>
    <row r="18" spans="1:5" x14ac:dyDescent="0.25">
      <c r="C18" t="s">
        <v>16</v>
      </c>
      <c r="D18" s="45">
        <v>1</v>
      </c>
      <c r="E18" t="s">
        <v>17</v>
      </c>
    </row>
    <row r="19" spans="1:5" x14ac:dyDescent="0.25">
      <c r="D19" s="45">
        <v>2</v>
      </c>
      <c r="E19" t="s">
        <v>18</v>
      </c>
    </row>
    <row r="20" spans="1:5" x14ac:dyDescent="0.25">
      <c r="D20" s="45">
        <v>3</v>
      </c>
      <c r="E20" t="s">
        <v>19</v>
      </c>
    </row>
    <row r="21" spans="1:5" x14ac:dyDescent="0.25">
      <c r="D21" s="45">
        <v>4</v>
      </c>
      <c r="E21" t="s">
        <v>20</v>
      </c>
    </row>
    <row r="22" spans="1:5" x14ac:dyDescent="0.25">
      <c r="A22">
        <v>2</v>
      </c>
      <c r="B22" t="s">
        <v>21</v>
      </c>
    </row>
    <row r="23" spans="1:5" x14ac:dyDescent="0.25">
      <c r="C23" t="s">
        <v>22</v>
      </c>
    </row>
    <row r="24" spans="1:5" x14ac:dyDescent="0.25">
      <c r="C24" t="s">
        <v>23</v>
      </c>
    </row>
    <row r="25" spans="1:5" x14ac:dyDescent="0.25">
      <c r="C25" t="s">
        <v>24</v>
      </c>
    </row>
    <row r="26" spans="1:5" x14ac:dyDescent="0.25">
      <c r="C26" t="s">
        <v>25</v>
      </c>
    </row>
    <row r="28" spans="1:5" x14ac:dyDescent="0.25">
      <c r="A28">
        <v>3</v>
      </c>
      <c r="B28" t="s">
        <v>26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M14" sqref="M14"/>
    </sheetView>
  </sheetViews>
  <sheetFormatPr defaultRowHeight="15" x14ac:dyDescent="0.25"/>
  <cols>
    <col min="1" max="1" width="18.42578125" customWidth="1"/>
  </cols>
  <sheetData>
    <row r="1" spans="1:2" x14ac:dyDescent="0.25">
      <c r="A1" t="s">
        <v>27</v>
      </c>
    </row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30</v>
      </c>
      <c r="B5" t="s">
        <v>31</v>
      </c>
    </row>
    <row r="6" spans="1:2" x14ac:dyDescent="0.25">
      <c r="A6" t="s">
        <v>32</v>
      </c>
      <c r="B6" t="s">
        <v>33</v>
      </c>
    </row>
    <row r="7" spans="1:2" x14ac:dyDescent="0.25">
      <c r="A7" t="s">
        <v>34</v>
      </c>
      <c r="B7" t="s">
        <v>35</v>
      </c>
    </row>
    <row r="8" spans="1:2" x14ac:dyDescent="0.25">
      <c r="A8" t="s">
        <v>36</v>
      </c>
      <c r="B8" t="s">
        <v>33</v>
      </c>
    </row>
    <row r="9" spans="1:2" x14ac:dyDescent="0.25">
      <c r="A9" t="s">
        <v>37</v>
      </c>
    </row>
    <row r="11" spans="1:2" x14ac:dyDescent="0.25">
      <c r="A11" t="s">
        <v>38</v>
      </c>
      <c r="B11" t="s">
        <v>33</v>
      </c>
    </row>
    <row r="12" spans="1:2" x14ac:dyDescent="0.25">
      <c r="A12" t="s">
        <v>39</v>
      </c>
      <c r="B12" t="s">
        <v>40</v>
      </c>
    </row>
    <row r="13" spans="1:2" x14ac:dyDescent="0.25">
      <c r="A13" t="s">
        <v>41</v>
      </c>
      <c r="B13" t="s">
        <v>33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showInputMessage="1" showErrorMessage="1" sqref="B9">
      <formula1>", Pengelola Barang, Pengguna Barang, Kuasa Pengguna Barang"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topLeftCell="A40" workbookViewId="0">
      <selection activeCell="E36" sqref="E36"/>
    </sheetView>
  </sheetViews>
  <sheetFormatPr defaultColWidth="9.28515625" defaultRowHeight="15" x14ac:dyDescent="0.25"/>
  <cols>
    <col min="1" max="1" width="8.7109375" style="2" customWidth="1"/>
    <col min="2" max="2" width="5.7109375" style="110" customWidth="1"/>
    <col min="3" max="3" width="33" style="2" customWidth="1"/>
    <col min="4" max="4" width="24.7109375" style="2" customWidth="1"/>
    <col min="5" max="5" width="25.7109375" style="2" customWidth="1"/>
    <col min="6" max="6" width="13.28515625" style="2" customWidth="1"/>
    <col min="7" max="7" width="9.28515625" style="2"/>
  </cols>
  <sheetData>
    <row r="1" spans="1:7" x14ac:dyDescent="0.25">
      <c r="A1" s="8">
        <v>11</v>
      </c>
      <c r="B1" s="114" t="s">
        <v>42</v>
      </c>
      <c r="D1" s="2" t="s">
        <v>43</v>
      </c>
    </row>
    <row r="2" spans="1:7" x14ac:dyDescent="0.25">
      <c r="A2" s="8">
        <v>28</v>
      </c>
      <c r="B2" s="114" t="s">
        <v>44</v>
      </c>
      <c r="D2" s="2" t="s">
        <v>45</v>
      </c>
    </row>
    <row r="3" spans="1:7" x14ac:dyDescent="0.25">
      <c r="A3" s="8">
        <v>10</v>
      </c>
      <c r="B3" s="114" t="s">
        <v>46</v>
      </c>
      <c r="D3" s="2" t="s">
        <v>47</v>
      </c>
    </row>
    <row r="4" spans="1:7" x14ac:dyDescent="0.25">
      <c r="A4" s="8">
        <v>2</v>
      </c>
      <c r="B4" s="114" t="s">
        <v>48</v>
      </c>
      <c r="D4" s="2" t="s">
        <v>31</v>
      </c>
    </row>
    <row r="5" spans="1:7" x14ac:dyDescent="0.25">
      <c r="A5" s="8">
        <v>1</v>
      </c>
      <c r="B5" s="114" t="s">
        <v>49</v>
      </c>
      <c r="D5" s="2" t="s">
        <v>31</v>
      </c>
    </row>
    <row r="6" spans="1:7" x14ac:dyDescent="0.25">
      <c r="A6" s="8">
        <v>1</v>
      </c>
      <c r="B6" s="114" t="s">
        <v>50</v>
      </c>
      <c r="D6" s="2" t="s">
        <v>31</v>
      </c>
    </row>
    <row r="8" spans="1:7" x14ac:dyDescent="0.25">
      <c r="A8" s="3" t="s">
        <v>51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</row>
    <row r="9" spans="1:7" x14ac:dyDescent="0.25">
      <c r="A9" s="4">
        <v>1</v>
      </c>
      <c r="B9" s="104">
        <v>2</v>
      </c>
      <c r="C9" s="4">
        <v>3</v>
      </c>
      <c r="D9" s="4">
        <v>4</v>
      </c>
      <c r="E9" s="4">
        <v>5</v>
      </c>
      <c r="F9" s="4">
        <v>6</v>
      </c>
    </row>
    <row r="10" spans="1:7" x14ac:dyDescent="0.25">
      <c r="A10" s="5">
        <v>1</v>
      </c>
      <c r="B10" s="104">
        <v>1</v>
      </c>
      <c r="C10" s="46" t="s">
        <v>57</v>
      </c>
      <c r="D10" s="46" t="s">
        <v>2127</v>
      </c>
      <c r="E10" s="109" t="s">
        <v>2128</v>
      </c>
      <c r="F10" s="47" t="s">
        <v>2129</v>
      </c>
      <c r="G10" s="7" t="str">
        <f>IF(B10&lt;&gt;"", "insert into ta_ruang(tahun, kd_prov, kd_kab_kota, kd_bidang, kd_unit, kd_sub, kd_upb, kd_ruang, nm_ruang, nm_pngjwb, nip_pngjwb, jbt_pngjwb) values(2022, "&amp;$A$1&amp;", "&amp;$A$2&amp;", "&amp;$A$3&amp;", "&amp;$A$4&amp;", "&amp;$A$5&amp;", "&amp;$A$6&amp;", "&amp;B10&amp;", '"&amp;C10&amp;"', '"&amp;D10&amp;"', '"&amp;E10&amp;"', '"&amp;F10&amp;"')", "")</f>
        <v>insert into ta_ruang(tahun, kd_prov, kd_kab_kota, kd_bidang, kd_unit, kd_sub, kd_upb, kd_ruang, nm_ruang, nm_pngjwb, nip_pngjwb, jbt_pngjwb) values(2022, 11, 28, 10, 2, 1, 1, 1, 'Ruang Kepala', 'Drs. Agam Bintoro, M.Si.', '19650601 199203 1 007', 'Kepala Dinas')</v>
      </c>
    </row>
    <row r="11" spans="1:7" x14ac:dyDescent="0.25">
      <c r="A11" s="5">
        <v>2</v>
      </c>
      <c r="B11" s="104">
        <v>2</v>
      </c>
      <c r="C11" s="48" t="s">
        <v>58</v>
      </c>
      <c r="D11" s="48" t="s">
        <v>2137</v>
      </c>
      <c r="E11" s="48" t="s">
        <v>2138</v>
      </c>
      <c r="F11" s="49" t="s">
        <v>2139</v>
      </c>
      <c r="G11" s="7" t="str">
        <f t="shared" ref="G11:G41" si="0">IF(B11&lt;&gt;"", "insert into ta_ruang(tahun, kd_prov, kd_kab_kota, kd_bidang, kd_unit, kd_sub, kd_upb, kd_ruang, nm_ruang, nm_pngjwb, nip_pngjwb, jbt_pngjwb) values(2022, "&amp;$A$1&amp;", "&amp;$A$2&amp;", "&amp;$A$3&amp;", "&amp;$A$4&amp;", "&amp;$A$5&amp;", "&amp;$A$6&amp;", "&amp;B11&amp;", '"&amp;C11&amp;"', '"&amp;D11&amp;"', '"&amp;E11&amp;"', '"&amp;F11&amp;"')", "")</f>
        <v>insert into ta_ruang(tahun, kd_prov, kd_kab_kota, kd_bidang, kd_unit, kd_sub, kd_upb, kd_ruang, nm_ruang, nm_pngjwb, nip_pngjwb, jbt_pngjwb) values(2022, 11, 28, 10, 2, 1, 1, 2, 'Ruang Sekretaris', 'Titik Umarni,S.H.,M.M ', '19660923 198607 2 001', 'Sekretaris')</v>
      </c>
    </row>
    <row r="12" spans="1:7" x14ac:dyDescent="0.25">
      <c r="A12" s="5">
        <v>3</v>
      </c>
      <c r="B12" s="104">
        <v>3</v>
      </c>
      <c r="C12" s="50" t="s">
        <v>59</v>
      </c>
      <c r="D12" s="50" t="s">
        <v>33</v>
      </c>
      <c r="E12" s="50" t="s">
        <v>33</v>
      </c>
      <c r="F12" s="51" t="s">
        <v>33</v>
      </c>
      <c r="G12" s="7" t="str">
        <f t="shared" si="0"/>
        <v>insert into ta_ruang(tahun, kd_prov, kd_kab_kota, kd_bidang, kd_unit, kd_sub, kd_upb, kd_ruang, nm_ruang, nm_pngjwb, nip_pngjwb, jbt_pngjwb) values(2022, 11, 28, 10, 2, 1, 1, 3, 'Ruang Penjaga', ' ', ' ', ' ')</v>
      </c>
    </row>
    <row r="13" spans="1:7" x14ac:dyDescent="0.25">
      <c r="A13" s="5">
        <v>4</v>
      </c>
      <c r="B13" s="104">
        <v>4</v>
      </c>
      <c r="C13" s="52" t="s">
        <v>60</v>
      </c>
      <c r="D13" s="52" t="s">
        <v>33</v>
      </c>
      <c r="E13" s="52" t="s">
        <v>33</v>
      </c>
      <c r="F13" s="53" t="s">
        <v>33</v>
      </c>
      <c r="G13" s="7" t="str">
        <f t="shared" si="0"/>
        <v>insert into ta_ruang(tahun, kd_prov, kd_kab_kota, kd_bidang, kd_unit, kd_sub, kd_upb, kd_ruang, nm_ruang, nm_pngjwb, nip_pngjwb, jbt_pngjwb) values(2022, 11, 28, 10, 2, 1, 1, 4, 'Ruang Bendahara', ' ', ' ', ' ')</v>
      </c>
    </row>
    <row r="14" spans="1:7" x14ac:dyDescent="0.25">
      <c r="A14" s="5">
        <v>5</v>
      </c>
      <c r="B14" s="104">
        <v>5</v>
      </c>
      <c r="C14" s="54" t="s">
        <v>61</v>
      </c>
      <c r="D14" s="54" t="s">
        <v>33</v>
      </c>
      <c r="E14" s="54" t="s">
        <v>33</v>
      </c>
      <c r="F14" s="55" t="s">
        <v>33</v>
      </c>
      <c r="G14" s="7" t="str">
        <f t="shared" si="0"/>
        <v>insert into ta_ruang(tahun, kd_prov, kd_kab_kota, kd_bidang, kd_unit, kd_sub, kd_upb, kd_ruang, nm_ruang, nm_pngjwb, nip_pngjwb, jbt_pngjwb) values(2022, 11, 28, 10, 2, 1, 1, 5, 'Ruang Tamu', ' ', ' ', ' ')</v>
      </c>
    </row>
    <row r="15" spans="1:7" x14ac:dyDescent="0.25">
      <c r="A15" s="5">
        <v>6</v>
      </c>
      <c r="B15" s="104">
        <v>6</v>
      </c>
      <c r="C15" s="126" t="s">
        <v>2152</v>
      </c>
      <c r="D15" s="56" t="s">
        <v>2144</v>
      </c>
      <c r="E15" s="56" t="s">
        <v>2145</v>
      </c>
      <c r="F15" s="57" t="s">
        <v>33</v>
      </c>
      <c r="G15" s="7" t="str">
        <f t="shared" si="0"/>
        <v>insert into ta_ruang(tahun, kd_prov, kd_kab_kota, kd_bidang, kd_unit, kd_sub, kd_upb, kd_ruang, nm_ruang, nm_pngjwb, nip_pngjwb, jbt_pngjwb) values(2022, 11, 28, 10, 2, 1, 1, 6, 'Ruang Bidang Dalduk', ' Any Rahayu Satyaningrum,S.H', '19660814 199203 2 007 ', ' ')</v>
      </c>
    </row>
    <row r="16" spans="1:7" x14ac:dyDescent="0.25">
      <c r="A16" s="5">
        <v>7</v>
      </c>
      <c r="B16" s="104">
        <v>7</v>
      </c>
      <c r="C16" s="58" t="s">
        <v>62</v>
      </c>
      <c r="D16" s="58" t="s">
        <v>33</v>
      </c>
      <c r="E16" s="58" t="s">
        <v>33</v>
      </c>
      <c r="F16" s="59" t="s">
        <v>33</v>
      </c>
      <c r="G16" s="7" t="str">
        <f t="shared" si="0"/>
        <v>insert into ta_ruang(tahun, kd_prov, kd_kab_kota, kd_bidang, kd_unit, kd_sub, kd_upb, kd_ruang, nm_ruang, nm_pngjwb, nip_pngjwb, jbt_pngjwb) values(2022, 11, 28, 10, 2, 1, 1, 7, 'Aula Kecil', ' ', ' ', ' ')</v>
      </c>
    </row>
    <row r="17" spans="1:7" x14ac:dyDescent="0.25">
      <c r="A17" s="5">
        <v>8</v>
      </c>
      <c r="B17" s="104">
        <v>8</v>
      </c>
      <c r="C17" s="60" t="s">
        <v>63</v>
      </c>
      <c r="D17" t="s">
        <v>2150</v>
      </c>
      <c r="E17" s="129" t="s">
        <v>2151</v>
      </c>
      <c r="F17" s="61" t="s">
        <v>33</v>
      </c>
      <c r="G17" s="7" t="str">
        <f t="shared" si="0"/>
        <v>insert into ta_ruang(tahun, kd_prov, kd_kab_kota, kd_bidang, kd_unit, kd_sub, kd_upb, kd_ruang, nm_ruang, nm_pngjwb, nip_pngjwb, jbt_pngjwb) values(2022, 11, 28, 10, 2, 1, 1, 8, 'Ruang Sekretariat', 'Suyatmi,S.E', '19740208 199503 2 001', ' ')</v>
      </c>
    </row>
    <row r="18" spans="1:7" x14ac:dyDescent="0.25">
      <c r="A18" s="5">
        <v>9</v>
      </c>
      <c r="B18" s="104">
        <v>9</v>
      </c>
      <c r="C18" s="62" t="s">
        <v>64</v>
      </c>
      <c r="D18" s="128" t="s">
        <v>2142</v>
      </c>
      <c r="E18" s="130" t="s">
        <v>2143</v>
      </c>
      <c r="F18" s="63" t="s">
        <v>33</v>
      </c>
      <c r="G18" s="7" t="str">
        <f t="shared" si="0"/>
        <v>insert into ta_ruang(tahun, kd_prov, kd_kab_kota, kd_bidang, kd_unit, kd_sub, kd_upb, kd_ruang, nm_ruang, nm_pngjwb, nip_pngjwb, jbt_pngjwb) values(2022, 11, 28, 10, 2, 1, 1, 9, 'Ruang Gudang 1', 'Untung Budiawan', '19870427 201001 1 009', ' ')</v>
      </c>
    </row>
    <row r="19" spans="1:7" x14ac:dyDescent="0.25">
      <c r="A19" s="5">
        <v>10</v>
      </c>
      <c r="B19" s="104">
        <v>10</v>
      </c>
      <c r="C19" s="64" t="s">
        <v>65</v>
      </c>
      <c r="D19" s="128" t="s">
        <v>2141</v>
      </c>
      <c r="E19" s="130" t="s">
        <v>2140</v>
      </c>
      <c r="F19" s="65" t="s">
        <v>33</v>
      </c>
      <c r="G19" s="7" t="str">
        <f t="shared" si="0"/>
        <v>insert into ta_ruang(tahun, kd_prov, kd_kab_kota, kd_bidang, kd_unit, kd_sub, kd_upb, kd_ruang, nm_ruang, nm_pngjwb, nip_pngjwb, jbt_pngjwb) values(2022, 11, 28, 10, 2, 1, 1, 10, 'Ruang Gudang 2', ' Haryoto,S.H.,M.Si ', '19641026 198511 1 001 ', ' ')</v>
      </c>
    </row>
    <row r="20" spans="1:7" x14ac:dyDescent="0.25">
      <c r="A20" s="5">
        <v>11</v>
      </c>
      <c r="B20" s="104">
        <v>11</v>
      </c>
      <c r="C20" s="66" t="s">
        <v>66</v>
      </c>
      <c r="D20" s="128" t="s">
        <v>33</v>
      </c>
      <c r="E20" s="130" t="s">
        <v>33</v>
      </c>
      <c r="F20" s="67" t="s">
        <v>33</v>
      </c>
      <c r="G20" s="7" t="str">
        <f t="shared" si="0"/>
        <v>insert into ta_ruang(tahun, kd_prov, kd_kab_kota, kd_bidang, kd_unit, kd_sub, kd_upb, kd_ruang, nm_ruang, nm_pngjwb, nip_pngjwb, jbt_pngjwb) values(2022, 11, 28, 10, 2, 1, 1, 11, 'Mushola', ' ', ' ', ' ')</v>
      </c>
    </row>
    <row r="21" spans="1:7" x14ac:dyDescent="0.25">
      <c r="A21" s="5">
        <v>12</v>
      </c>
      <c r="B21" s="104">
        <v>12</v>
      </c>
      <c r="C21" s="68" t="s">
        <v>67</v>
      </c>
      <c r="D21" t="s">
        <v>2148</v>
      </c>
      <c r="E21" s="130" t="s">
        <v>2149</v>
      </c>
      <c r="F21" s="69" t="s">
        <v>33</v>
      </c>
      <c r="G21" s="7" t="str">
        <f t="shared" si="0"/>
        <v>insert into ta_ruang(tahun, kd_prov, kd_kab_kota, kd_bidang, kd_unit, kd_sub, kd_upb, kd_ruang, nm_ruang, nm_pngjwb, nip_pngjwb, jbt_pngjwb) values(2022, 11, 28, 10, 2, 1, 1, 12, 'Ruang Bidang KB', 'dr. Ita Kusumawati,M.Kes', '19740530 200501 2 010', ' ')</v>
      </c>
    </row>
    <row r="22" spans="1:7" x14ac:dyDescent="0.25">
      <c r="A22" s="5">
        <v>13</v>
      </c>
      <c r="B22" s="104">
        <v>13</v>
      </c>
      <c r="C22" s="126" t="s">
        <v>2130</v>
      </c>
      <c r="D22" s="128" t="s">
        <v>2146</v>
      </c>
      <c r="E22" s="130" t="s">
        <v>2147</v>
      </c>
      <c r="F22" s="70" t="s">
        <v>33</v>
      </c>
      <c r="G22" s="7" t="str">
        <f t="shared" si="0"/>
        <v>insert into ta_ruang(tahun, kd_prov, kd_kab_kota, kd_bidang, kd_unit, kd_sub, kd_upb, kd_ruang, nm_ruang, nm_pngjwb, nip_pngjwb, jbt_pngjwb) values(2022, 11, 28, 10, 2, 1, 1, 13, 'Ruang Bidang K3', 'Dra. Setyawati, M.M. ', ' 19670223 199803 2 002', ' ')</v>
      </c>
    </row>
    <row r="23" spans="1:7" x14ac:dyDescent="0.25">
      <c r="A23" s="5">
        <v>14</v>
      </c>
      <c r="B23" s="104">
        <v>14</v>
      </c>
      <c r="C23" s="71" t="s">
        <v>68</v>
      </c>
      <c r="D23" t="s">
        <v>2170</v>
      </c>
      <c r="E23" s="131" t="s">
        <v>2171</v>
      </c>
      <c r="F23" s="72" t="s">
        <v>33</v>
      </c>
      <c r="G23" s="7" t="str">
        <f t="shared" si="0"/>
        <v>insert into ta_ruang(tahun, kd_prov, kd_kab_kota, kd_bidang, kd_unit, kd_sub, kd_upb, kd_ruang, nm_ruang, nm_pngjwb, nip_pngjwb, jbt_pngjwb) values(2022, 11, 28, 10, 2, 1, 1, 14, 'Ruang Bidang PP, PA', 'Drs. Wahyudi, MH', '19660222 1990401 1 001', ' ')</v>
      </c>
    </row>
    <row r="24" spans="1:7" x14ac:dyDescent="0.25">
      <c r="A24" s="5">
        <v>15</v>
      </c>
      <c r="B24" s="111">
        <v>15</v>
      </c>
      <c r="C24" s="107" t="s">
        <v>69</v>
      </c>
      <c r="D24" s="73"/>
      <c r="E24" s="73"/>
      <c r="F24" s="74" t="s">
        <v>33</v>
      </c>
      <c r="G24" s="7" t="str">
        <f t="shared" si="0"/>
        <v>insert into ta_ruang(tahun, kd_prov, kd_kab_kota, kd_bidang, kd_unit, kd_sub, kd_upb, kd_ruang, nm_ruang, nm_pngjwb, nip_pngjwb, jbt_pngjwb) values(2022, 11, 28, 10, 2, 1, 1, 15, 'Aula Besar', '', '', ' ')</v>
      </c>
    </row>
    <row r="25" spans="1:7" x14ac:dyDescent="0.25">
      <c r="A25" s="105">
        <v>16</v>
      </c>
      <c r="B25" s="112">
        <v>16</v>
      </c>
      <c r="C25" s="108" t="s">
        <v>2110</v>
      </c>
      <c r="D25" s="106" t="s">
        <v>33</v>
      </c>
      <c r="E25" s="6" t="s">
        <v>33</v>
      </c>
      <c r="F25" s="6" t="s">
        <v>33</v>
      </c>
      <c r="G25" s="7" t="str">
        <f t="shared" si="0"/>
        <v>insert into ta_ruang(tahun, kd_prov, kd_kab_kota, kd_bidang, kd_unit, kd_sub, kd_upb, kd_ruang, nm_ruang, nm_pngjwb, nip_pngjwb, jbt_pngjwb) values(2022, 11, 28, 10, 2, 1, 1, 16, 'Balai Penyuluh JATIPURO', ' ', ' ', ' ')</v>
      </c>
    </row>
    <row r="26" spans="1:7" x14ac:dyDescent="0.25">
      <c r="A26" s="105">
        <v>17</v>
      </c>
      <c r="B26" s="112">
        <v>17</v>
      </c>
      <c r="C26" s="108" t="s">
        <v>2111</v>
      </c>
      <c r="D26" s="106" t="s">
        <v>33</v>
      </c>
      <c r="E26" s="6" t="s">
        <v>33</v>
      </c>
      <c r="F26" s="6" t="s">
        <v>33</v>
      </c>
      <c r="G26" s="7" t="str">
        <f t="shared" si="0"/>
        <v>insert into ta_ruang(tahun, kd_prov, kd_kab_kota, kd_bidang, kd_unit, kd_sub, kd_upb, kd_ruang, nm_ruang, nm_pngjwb, nip_pngjwb, jbt_pngjwb) values(2022, 11, 28, 10, 2, 1, 1, 17, 'Balai Penyuluh JATIYOSO', ' ', ' ', ' ')</v>
      </c>
    </row>
    <row r="27" spans="1:7" x14ac:dyDescent="0.25">
      <c r="A27" s="105">
        <v>18</v>
      </c>
      <c r="B27" s="112">
        <v>18</v>
      </c>
      <c r="C27" s="108" t="s">
        <v>2112</v>
      </c>
      <c r="D27" s="106" t="s">
        <v>33</v>
      </c>
      <c r="E27" s="6" t="s">
        <v>33</v>
      </c>
      <c r="F27" s="6" t="s">
        <v>33</v>
      </c>
      <c r="G27" s="7" t="str">
        <f t="shared" si="0"/>
        <v>insert into ta_ruang(tahun, kd_prov, kd_kab_kota, kd_bidang, kd_unit, kd_sub, kd_upb, kd_ruang, nm_ruang, nm_pngjwb, nip_pngjwb, jbt_pngjwb) values(2022, 11, 28, 10, 2, 1, 1, 18, 'Balai Penyuluh JUMAPOLO', ' ', ' ', ' ')</v>
      </c>
    </row>
    <row r="28" spans="1:7" x14ac:dyDescent="0.25">
      <c r="A28" s="105">
        <v>19</v>
      </c>
      <c r="B28" s="112">
        <v>19</v>
      </c>
      <c r="C28" s="108" t="s">
        <v>2113</v>
      </c>
      <c r="D28" s="106" t="s">
        <v>33</v>
      </c>
      <c r="E28" s="6" t="s">
        <v>33</v>
      </c>
      <c r="F28" s="6" t="s">
        <v>33</v>
      </c>
      <c r="G28" s="7" t="str">
        <f t="shared" si="0"/>
        <v>insert into ta_ruang(tahun, kd_prov, kd_kab_kota, kd_bidang, kd_unit, kd_sub, kd_upb, kd_ruang, nm_ruang, nm_pngjwb, nip_pngjwb, jbt_pngjwb) values(2022, 11, 28, 10, 2, 1, 1, 19, 'Balai Penyuluh JUMANTONO', ' ', ' ', ' ')</v>
      </c>
    </row>
    <row r="29" spans="1:7" x14ac:dyDescent="0.25">
      <c r="A29" s="105">
        <v>20</v>
      </c>
      <c r="B29" s="112">
        <v>20</v>
      </c>
      <c r="C29" s="108" t="s">
        <v>2114</v>
      </c>
      <c r="D29" s="106" t="s">
        <v>33</v>
      </c>
      <c r="E29" s="6" t="s">
        <v>33</v>
      </c>
      <c r="F29" s="6" t="s">
        <v>33</v>
      </c>
      <c r="G29" s="7" t="str">
        <f t="shared" si="0"/>
        <v>insert into ta_ruang(tahun, kd_prov, kd_kab_kota, kd_bidang, kd_unit, kd_sub, kd_upb, kd_ruang, nm_ruang, nm_pngjwb, nip_pngjwb, jbt_pngjwb) values(2022, 11, 28, 10, 2, 1, 1, 20, 'Balai Penyuluh MATESIH', ' ', ' ', ' ')</v>
      </c>
    </row>
    <row r="30" spans="1:7" x14ac:dyDescent="0.25">
      <c r="A30" s="105">
        <v>21</v>
      </c>
      <c r="B30" s="112">
        <v>21</v>
      </c>
      <c r="C30" s="108" t="s">
        <v>2115</v>
      </c>
      <c r="D30" s="106" t="s">
        <v>33</v>
      </c>
      <c r="E30" s="6" t="s">
        <v>33</v>
      </c>
      <c r="F30" s="6" t="s">
        <v>33</v>
      </c>
      <c r="G30" s="7" t="str">
        <f t="shared" si="0"/>
        <v>insert into ta_ruang(tahun, kd_prov, kd_kab_kota, kd_bidang, kd_unit, kd_sub, kd_upb, kd_ruang, nm_ruang, nm_pngjwb, nip_pngjwb, jbt_pngjwb) values(2022, 11, 28, 10, 2, 1, 1, 21, 'Balai Penyuluh TAWANGMANGU', ' ', ' ', ' ')</v>
      </c>
    </row>
    <row r="31" spans="1:7" x14ac:dyDescent="0.25">
      <c r="A31" s="105">
        <v>22</v>
      </c>
      <c r="B31" s="112">
        <v>22</v>
      </c>
      <c r="C31" s="108" t="s">
        <v>2116</v>
      </c>
      <c r="D31" s="106" t="s">
        <v>33</v>
      </c>
      <c r="E31" s="6" t="s">
        <v>33</v>
      </c>
      <c r="F31" s="6" t="s">
        <v>33</v>
      </c>
      <c r="G31" s="7" t="str">
        <f t="shared" si="0"/>
        <v>insert into ta_ruang(tahun, kd_prov, kd_kab_kota, kd_bidang, kd_unit, kd_sub, kd_upb, kd_ruang, nm_ruang, nm_pngjwb, nip_pngjwb, jbt_pngjwb) values(2022, 11, 28, 10, 2, 1, 1, 22, 'Balai Penyuluh NGARGOYOSO', ' ', ' ', ' ')</v>
      </c>
    </row>
    <row r="32" spans="1:7" x14ac:dyDescent="0.25">
      <c r="A32" s="105">
        <v>23</v>
      </c>
      <c r="B32" s="112">
        <v>23</v>
      </c>
      <c r="C32" s="108" t="s">
        <v>2117</v>
      </c>
      <c r="D32" s="106" t="s">
        <v>33</v>
      </c>
      <c r="E32" s="6" t="s">
        <v>33</v>
      </c>
      <c r="F32" s="6" t="s">
        <v>33</v>
      </c>
      <c r="G32" s="7" t="str">
        <f t="shared" si="0"/>
        <v>insert into ta_ruang(tahun, kd_prov, kd_kab_kota, kd_bidang, kd_unit, kd_sub, kd_upb, kd_ruang, nm_ruang, nm_pngjwb, nip_pngjwb, jbt_pngjwb) values(2022, 11, 28, 10, 2, 1, 1, 23, 'Balai Penyuluh KARANGPANDAN', ' ', ' ', ' ')</v>
      </c>
    </row>
    <row r="33" spans="1:7" x14ac:dyDescent="0.25">
      <c r="A33" s="105">
        <v>24</v>
      </c>
      <c r="B33" s="112">
        <v>24</v>
      </c>
      <c r="C33" s="108" t="s">
        <v>2118</v>
      </c>
      <c r="D33" s="106" t="s">
        <v>33</v>
      </c>
      <c r="E33" s="6" t="s">
        <v>33</v>
      </c>
      <c r="F33" s="6" t="s">
        <v>33</v>
      </c>
      <c r="G33" s="7" t="str">
        <f t="shared" si="0"/>
        <v>insert into ta_ruang(tahun, kd_prov, kd_kab_kota, kd_bidang, kd_unit, kd_sub, kd_upb, kd_ruang, nm_ruang, nm_pngjwb, nip_pngjwb, jbt_pngjwb) values(2022, 11, 28, 10, 2, 1, 1, 24, 'Balai Penyuluh KARANGANYAR', ' ', ' ', ' ')</v>
      </c>
    </row>
    <row r="34" spans="1:7" x14ac:dyDescent="0.25">
      <c r="A34" s="105">
        <v>25</v>
      </c>
      <c r="B34" s="112">
        <v>25</v>
      </c>
      <c r="C34" s="108" t="s">
        <v>2119</v>
      </c>
      <c r="D34" s="106" t="s">
        <v>33</v>
      </c>
      <c r="E34" s="6" t="s">
        <v>33</v>
      </c>
      <c r="F34" s="6" t="s">
        <v>33</v>
      </c>
      <c r="G34" s="7" t="str">
        <f t="shared" si="0"/>
        <v>insert into ta_ruang(tahun, kd_prov, kd_kab_kota, kd_bidang, kd_unit, kd_sub, kd_upb, kd_ruang, nm_ruang, nm_pngjwb, nip_pngjwb, jbt_pngjwb) values(2022, 11, 28, 10, 2, 1, 1, 25, 'Balai Penyuluh TASIKMADU', ' ', ' ', ' ')</v>
      </c>
    </row>
    <row r="35" spans="1:7" x14ac:dyDescent="0.25">
      <c r="A35" s="105">
        <v>26</v>
      </c>
      <c r="B35" s="112">
        <v>26</v>
      </c>
      <c r="C35" s="108" t="s">
        <v>2120</v>
      </c>
      <c r="D35" s="106" t="s">
        <v>33</v>
      </c>
      <c r="E35" s="6" t="s">
        <v>33</v>
      </c>
      <c r="F35" s="6" t="s">
        <v>33</v>
      </c>
      <c r="G35" s="7" t="str">
        <f t="shared" si="0"/>
        <v>insert into ta_ruang(tahun, kd_prov, kd_kab_kota, kd_bidang, kd_unit, kd_sub, kd_upb, kd_ruang, nm_ruang, nm_pngjwb, nip_pngjwb, jbt_pngjwb) values(2022, 11, 28, 10, 2, 1, 1, 26, 'Balai Penyuluh JATEN', ' ', ' ', ' ')</v>
      </c>
    </row>
    <row r="36" spans="1:7" x14ac:dyDescent="0.25">
      <c r="A36" s="105">
        <v>27</v>
      </c>
      <c r="B36" s="112">
        <v>27</v>
      </c>
      <c r="C36" s="108" t="s">
        <v>2121</v>
      </c>
      <c r="D36" s="106" t="s">
        <v>33</v>
      </c>
      <c r="E36" s="6" t="s">
        <v>33</v>
      </c>
      <c r="F36" s="6" t="s">
        <v>33</v>
      </c>
      <c r="G36" s="7" t="str">
        <f t="shared" si="0"/>
        <v>insert into ta_ruang(tahun, kd_prov, kd_kab_kota, kd_bidang, kd_unit, kd_sub, kd_upb, kd_ruang, nm_ruang, nm_pngjwb, nip_pngjwb, jbt_pngjwb) values(2022, 11, 28, 10, 2, 1, 1, 27, 'Balai Penyuluh COLOMADU', ' ', ' ', ' ')</v>
      </c>
    </row>
    <row r="37" spans="1:7" x14ac:dyDescent="0.25">
      <c r="A37" s="105">
        <v>28</v>
      </c>
      <c r="B37" s="112">
        <v>28</v>
      </c>
      <c r="C37" s="108" t="s">
        <v>2122</v>
      </c>
      <c r="D37" s="106" t="s">
        <v>33</v>
      </c>
      <c r="E37" s="6" t="s">
        <v>33</v>
      </c>
      <c r="F37" s="6" t="s">
        <v>33</v>
      </c>
      <c r="G37" s="7" t="str">
        <f t="shared" si="0"/>
        <v>insert into ta_ruang(tahun, kd_prov, kd_kab_kota, kd_bidang, kd_unit, kd_sub, kd_upb, kd_ruang, nm_ruang, nm_pngjwb, nip_pngjwb, jbt_pngjwb) values(2022, 11, 28, 10, 2, 1, 1, 28, 'Balai Penyuluh GONDANGREJO', ' ', ' ', ' ')</v>
      </c>
    </row>
    <row r="38" spans="1:7" x14ac:dyDescent="0.25">
      <c r="A38" s="105">
        <v>29</v>
      </c>
      <c r="B38" s="112">
        <v>29</v>
      </c>
      <c r="C38" s="108" t="s">
        <v>2123</v>
      </c>
      <c r="D38" s="106" t="s">
        <v>33</v>
      </c>
      <c r="E38" s="6" t="s">
        <v>33</v>
      </c>
      <c r="F38" s="6" t="s">
        <v>33</v>
      </c>
      <c r="G38" s="7" t="str">
        <f t="shared" si="0"/>
        <v>insert into ta_ruang(tahun, kd_prov, kd_kab_kota, kd_bidang, kd_unit, kd_sub, kd_upb, kd_ruang, nm_ruang, nm_pngjwb, nip_pngjwb, jbt_pngjwb) values(2022, 11, 28, 10, 2, 1, 1, 29, 'Balai Penyuluh KEBAKKRAMAT', ' ', ' ', ' ')</v>
      </c>
    </row>
    <row r="39" spans="1:7" x14ac:dyDescent="0.25">
      <c r="A39" s="105">
        <v>30</v>
      </c>
      <c r="B39" s="112">
        <v>30</v>
      </c>
      <c r="C39" s="108" t="s">
        <v>2124</v>
      </c>
      <c r="D39" s="106" t="s">
        <v>33</v>
      </c>
      <c r="E39" s="6" t="s">
        <v>33</v>
      </c>
      <c r="F39" s="6" t="s">
        <v>33</v>
      </c>
      <c r="G39" s="7" t="str">
        <f t="shared" si="0"/>
        <v>insert into ta_ruang(tahun, kd_prov, kd_kab_kota, kd_bidang, kd_unit, kd_sub, kd_upb, kd_ruang, nm_ruang, nm_pngjwb, nip_pngjwb, jbt_pngjwb) values(2022, 11, 28, 10, 2, 1, 1, 30, 'Balai Penyuluh MOJOGEDANG', ' ', ' ', ' ')</v>
      </c>
    </row>
    <row r="40" spans="1:7" x14ac:dyDescent="0.25">
      <c r="A40" s="105">
        <v>31</v>
      </c>
      <c r="B40" s="112">
        <v>31</v>
      </c>
      <c r="C40" s="108" t="s">
        <v>2125</v>
      </c>
      <c r="D40" s="106" t="s">
        <v>33</v>
      </c>
      <c r="E40" s="6" t="s">
        <v>33</v>
      </c>
      <c r="F40" s="6" t="s">
        <v>33</v>
      </c>
      <c r="G40" s="7" t="str">
        <f t="shared" si="0"/>
        <v>insert into ta_ruang(tahun, kd_prov, kd_kab_kota, kd_bidang, kd_unit, kd_sub, kd_upb, kd_ruang, nm_ruang, nm_pngjwb, nip_pngjwb, jbt_pngjwb) values(2022, 11, 28, 10, 2, 1, 1, 31, 'Balai Penyuluh KERJO', ' ', ' ', ' ')</v>
      </c>
    </row>
    <row r="41" spans="1:7" x14ac:dyDescent="0.25">
      <c r="A41" s="105">
        <v>32</v>
      </c>
      <c r="B41" s="112">
        <v>32</v>
      </c>
      <c r="C41" s="108" t="s">
        <v>2126</v>
      </c>
      <c r="D41" s="106" t="s">
        <v>33</v>
      </c>
      <c r="E41" s="6" t="s">
        <v>33</v>
      </c>
      <c r="F41" s="6" t="s">
        <v>33</v>
      </c>
      <c r="G41" s="7" t="str">
        <f t="shared" si="0"/>
        <v>insert into ta_ruang(tahun, kd_prov, kd_kab_kota, kd_bidang, kd_unit, kd_sub, kd_upb, kd_ruang, nm_ruang, nm_pngjwb, nip_pngjwb, jbt_pngjwb) values(2022, 11, 28, 10, 2, 1, 1, 32, 'Balai Penyuluh JENAWI', ' ', ' ', ' ')</v>
      </c>
    </row>
    <row r="42" spans="1:7" x14ac:dyDescent="0.25">
      <c r="A42" s="5">
        <v>33</v>
      </c>
      <c r="B42" s="113"/>
      <c r="C42" s="15"/>
      <c r="D42" s="6" t="s">
        <v>33</v>
      </c>
      <c r="E42" s="6" t="s">
        <v>33</v>
      </c>
      <c r="F42" s="6" t="s">
        <v>33</v>
      </c>
      <c r="G42" s="7" t="str">
        <f t="shared" ref="G42:G73" si="1">IF(B42&lt;&gt;"", "insert into ta_ruang(tahun, kd_prov, kd_kab_kota, kd_bidang, kd_unit, kd_sub, kd_upb, kd_ruang, nm_ruang, nm_pngjwb, nip_pngjwb, jbt_pngjwb) values(2022, "&amp;$A$1&amp;", "&amp;$A$2&amp;", "&amp;$A$3&amp;", "&amp;$A$4&amp;", "&amp;$A$5&amp;", "&amp;$A$6&amp;", "&amp;B42&amp;", '"&amp;C42&amp;"', '"&amp;D42&amp;"', '"&amp;E42&amp;"', '"&amp;F42&amp;"')", "")</f>
        <v/>
      </c>
    </row>
    <row r="43" spans="1:7" x14ac:dyDescent="0.25">
      <c r="A43" s="5">
        <v>34</v>
      </c>
      <c r="B43" s="104"/>
      <c r="C43" s="6"/>
      <c r="D43" s="6" t="s">
        <v>33</v>
      </c>
      <c r="E43" s="6" t="s">
        <v>33</v>
      </c>
      <c r="F43" s="6" t="s">
        <v>33</v>
      </c>
      <c r="G43" s="7" t="str">
        <f t="shared" si="1"/>
        <v/>
      </c>
    </row>
    <row r="44" spans="1:7" x14ac:dyDescent="0.25">
      <c r="A44" s="5">
        <v>35</v>
      </c>
      <c r="B44" s="104"/>
      <c r="C44" s="6"/>
      <c r="D44" s="6"/>
      <c r="E44" s="6"/>
      <c r="F44" s="6"/>
      <c r="G44" s="7" t="str">
        <f t="shared" si="1"/>
        <v/>
      </c>
    </row>
    <row r="45" spans="1:7" x14ac:dyDescent="0.25">
      <c r="A45" s="5">
        <v>36</v>
      </c>
      <c r="B45" s="104"/>
      <c r="C45" s="6"/>
      <c r="D45" s="6"/>
      <c r="E45" s="6"/>
      <c r="F45" s="6"/>
      <c r="G45" s="7" t="str">
        <f t="shared" si="1"/>
        <v/>
      </c>
    </row>
    <row r="46" spans="1:7" x14ac:dyDescent="0.25">
      <c r="A46" s="5">
        <v>37</v>
      </c>
      <c r="B46" s="104"/>
      <c r="C46" s="6"/>
      <c r="D46" s="6"/>
      <c r="E46" s="6"/>
      <c r="F46" s="6"/>
      <c r="G46" s="7" t="str">
        <f t="shared" si="1"/>
        <v/>
      </c>
    </row>
    <row r="47" spans="1:7" x14ac:dyDescent="0.25">
      <c r="A47" s="5">
        <v>38</v>
      </c>
      <c r="B47" s="104"/>
      <c r="C47" s="6"/>
      <c r="D47" s="6"/>
      <c r="E47" s="6"/>
      <c r="F47" s="6"/>
      <c r="G47" s="7" t="str">
        <f t="shared" si="1"/>
        <v/>
      </c>
    </row>
    <row r="48" spans="1:7" x14ac:dyDescent="0.25">
      <c r="A48" s="5">
        <v>39</v>
      </c>
      <c r="B48" s="104"/>
      <c r="C48" s="6"/>
      <c r="D48" s="6"/>
      <c r="E48" s="6"/>
      <c r="F48" s="6"/>
      <c r="G48" s="7" t="str">
        <f t="shared" si="1"/>
        <v/>
      </c>
    </row>
    <row r="49" spans="1:7" x14ac:dyDescent="0.25">
      <c r="A49" s="5">
        <v>40</v>
      </c>
      <c r="B49" s="104"/>
      <c r="C49" s="6"/>
      <c r="D49" s="6"/>
      <c r="E49" s="6"/>
      <c r="F49" s="6"/>
      <c r="G49" s="7" t="str">
        <f t="shared" si="1"/>
        <v/>
      </c>
    </row>
    <row r="50" spans="1:7" x14ac:dyDescent="0.25">
      <c r="A50" s="5">
        <v>41</v>
      </c>
      <c r="B50" s="104"/>
      <c r="C50" s="6"/>
      <c r="D50" s="6"/>
      <c r="E50" s="6"/>
      <c r="F50" s="6"/>
      <c r="G50" s="7" t="str">
        <f t="shared" si="1"/>
        <v/>
      </c>
    </row>
    <row r="51" spans="1:7" x14ac:dyDescent="0.25">
      <c r="A51" s="5">
        <v>42</v>
      </c>
      <c r="B51" s="104"/>
      <c r="C51" s="6"/>
      <c r="D51" s="6"/>
      <c r="E51" s="6"/>
      <c r="F51" s="6"/>
      <c r="G51" s="7" t="str">
        <f t="shared" si="1"/>
        <v/>
      </c>
    </row>
    <row r="52" spans="1:7" x14ac:dyDescent="0.25">
      <c r="A52" s="5">
        <v>43</v>
      </c>
      <c r="B52" s="104"/>
      <c r="C52" s="6"/>
      <c r="D52" s="6"/>
      <c r="E52" s="6"/>
      <c r="F52" s="6"/>
      <c r="G52" s="7" t="str">
        <f t="shared" si="1"/>
        <v/>
      </c>
    </row>
    <row r="53" spans="1:7" x14ac:dyDescent="0.25">
      <c r="A53" s="5">
        <v>44</v>
      </c>
      <c r="B53" s="104"/>
      <c r="C53" s="6"/>
      <c r="D53" s="6"/>
      <c r="E53" s="6"/>
      <c r="F53" s="6"/>
      <c r="G53" s="7" t="str">
        <f t="shared" si="1"/>
        <v/>
      </c>
    </row>
    <row r="54" spans="1:7" x14ac:dyDescent="0.25">
      <c r="A54" s="5">
        <v>45</v>
      </c>
      <c r="B54" s="104"/>
      <c r="C54" s="6"/>
      <c r="D54" s="6"/>
      <c r="E54" s="6"/>
      <c r="F54" s="6"/>
      <c r="G54" s="7" t="str">
        <f t="shared" si="1"/>
        <v/>
      </c>
    </row>
    <row r="55" spans="1:7" x14ac:dyDescent="0.25">
      <c r="A55" s="5">
        <v>46</v>
      </c>
      <c r="B55" s="104"/>
      <c r="C55" s="6"/>
      <c r="D55" s="6"/>
      <c r="E55" s="6"/>
      <c r="F55" s="6"/>
      <c r="G55" s="7" t="str">
        <f t="shared" si="1"/>
        <v/>
      </c>
    </row>
    <row r="56" spans="1:7" x14ac:dyDescent="0.25">
      <c r="A56" s="5">
        <v>47</v>
      </c>
      <c r="B56" s="104"/>
      <c r="C56" s="6"/>
      <c r="D56" s="6"/>
      <c r="E56" s="6"/>
      <c r="F56" s="6"/>
      <c r="G56" s="7" t="str">
        <f t="shared" si="1"/>
        <v/>
      </c>
    </row>
    <row r="57" spans="1:7" x14ac:dyDescent="0.25">
      <c r="A57" s="5">
        <v>48</v>
      </c>
      <c r="B57" s="104"/>
      <c r="C57" s="6"/>
      <c r="D57" s="6"/>
      <c r="E57" s="6"/>
      <c r="F57" s="6"/>
      <c r="G57" s="7" t="str">
        <f t="shared" si="1"/>
        <v/>
      </c>
    </row>
    <row r="58" spans="1:7" x14ac:dyDescent="0.25">
      <c r="A58" s="5">
        <v>49</v>
      </c>
      <c r="B58" s="104"/>
      <c r="C58" s="6"/>
      <c r="D58" s="6"/>
      <c r="E58" s="6"/>
      <c r="F58" s="6"/>
      <c r="G58" s="7" t="str">
        <f t="shared" si="1"/>
        <v/>
      </c>
    </row>
    <row r="59" spans="1:7" x14ac:dyDescent="0.25">
      <c r="A59" s="5">
        <v>50</v>
      </c>
      <c r="B59" s="104"/>
      <c r="C59" s="6"/>
      <c r="D59" s="6"/>
      <c r="E59" s="6"/>
      <c r="F59" s="6"/>
      <c r="G59" s="7" t="str">
        <f t="shared" si="1"/>
        <v/>
      </c>
    </row>
    <row r="60" spans="1:7" x14ac:dyDescent="0.25">
      <c r="A60" s="5">
        <v>51</v>
      </c>
      <c r="B60" s="104"/>
      <c r="C60" s="6"/>
      <c r="D60" s="6"/>
      <c r="E60" s="6"/>
      <c r="F60" s="6"/>
      <c r="G60" s="7" t="str">
        <f t="shared" si="1"/>
        <v/>
      </c>
    </row>
    <row r="61" spans="1:7" x14ac:dyDescent="0.25">
      <c r="A61" s="5">
        <v>52</v>
      </c>
      <c r="B61" s="104"/>
      <c r="C61" s="6"/>
      <c r="D61" s="6"/>
      <c r="E61" s="6"/>
      <c r="F61" s="6"/>
      <c r="G61" s="7" t="str">
        <f t="shared" si="1"/>
        <v/>
      </c>
    </row>
    <row r="62" spans="1:7" x14ac:dyDescent="0.25">
      <c r="A62" s="5">
        <v>53</v>
      </c>
      <c r="B62" s="104"/>
      <c r="C62" s="6"/>
      <c r="D62" s="6"/>
      <c r="E62" s="6"/>
      <c r="F62" s="6"/>
      <c r="G62" s="7" t="str">
        <f t="shared" si="1"/>
        <v/>
      </c>
    </row>
    <row r="63" spans="1:7" x14ac:dyDescent="0.25">
      <c r="A63" s="5">
        <v>54</v>
      </c>
      <c r="B63" s="104"/>
      <c r="C63" s="6"/>
      <c r="D63" s="6"/>
      <c r="E63" s="6"/>
      <c r="F63" s="6"/>
      <c r="G63" s="7" t="str">
        <f t="shared" si="1"/>
        <v/>
      </c>
    </row>
    <row r="64" spans="1:7" x14ac:dyDescent="0.25">
      <c r="A64" s="5">
        <v>55</v>
      </c>
      <c r="B64" s="104"/>
      <c r="C64" s="6"/>
      <c r="D64" s="6"/>
      <c r="E64" s="6"/>
      <c r="F64" s="6"/>
      <c r="G64" s="7" t="str">
        <f t="shared" si="1"/>
        <v/>
      </c>
    </row>
    <row r="65" spans="1:7" x14ac:dyDescent="0.25">
      <c r="A65" s="5">
        <v>56</v>
      </c>
      <c r="B65" s="104"/>
      <c r="C65" s="6"/>
      <c r="D65" s="6"/>
      <c r="E65" s="6"/>
      <c r="F65" s="6"/>
      <c r="G65" s="7" t="str">
        <f t="shared" si="1"/>
        <v/>
      </c>
    </row>
    <row r="66" spans="1:7" x14ac:dyDescent="0.25">
      <c r="A66" s="5">
        <v>57</v>
      </c>
      <c r="B66" s="104"/>
      <c r="C66" s="6"/>
      <c r="D66" s="6"/>
      <c r="E66" s="6"/>
      <c r="F66" s="6"/>
      <c r="G66" s="7" t="str">
        <f t="shared" si="1"/>
        <v/>
      </c>
    </row>
    <row r="67" spans="1:7" x14ac:dyDescent="0.25">
      <c r="A67" s="5">
        <v>58</v>
      </c>
      <c r="B67" s="104"/>
      <c r="C67" s="6"/>
      <c r="D67" s="6"/>
      <c r="E67" s="6"/>
      <c r="F67" s="6"/>
      <c r="G67" s="7" t="str">
        <f t="shared" si="1"/>
        <v/>
      </c>
    </row>
    <row r="68" spans="1:7" x14ac:dyDescent="0.25">
      <c r="A68" s="5">
        <v>59</v>
      </c>
      <c r="B68" s="104"/>
      <c r="C68" s="6"/>
      <c r="D68" s="6"/>
      <c r="E68" s="6"/>
      <c r="F68" s="6"/>
      <c r="G68" s="7" t="str">
        <f t="shared" si="1"/>
        <v/>
      </c>
    </row>
    <row r="69" spans="1:7" x14ac:dyDescent="0.25">
      <c r="A69" s="5">
        <v>60</v>
      </c>
      <c r="B69" s="104"/>
      <c r="C69" s="6"/>
      <c r="D69" s="6"/>
      <c r="E69" s="6"/>
      <c r="F69" s="6"/>
      <c r="G69" s="7" t="str">
        <f t="shared" si="1"/>
        <v/>
      </c>
    </row>
    <row r="70" spans="1:7" x14ac:dyDescent="0.25">
      <c r="A70" s="5">
        <v>61</v>
      </c>
      <c r="B70" s="104"/>
      <c r="C70" s="6"/>
      <c r="D70" s="6"/>
      <c r="E70" s="6"/>
      <c r="F70" s="6"/>
      <c r="G70" s="7" t="str">
        <f t="shared" si="1"/>
        <v/>
      </c>
    </row>
    <row r="71" spans="1:7" x14ac:dyDescent="0.25">
      <c r="A71" s="5">
        <v>62</v>
      </c>
      <c r="B71" s="104"/>
      <c r="C71" s="6"/>
      <c r="D71" s="6"/>
      <c r="E71" s="6"/>
      <c r="F71" s="6"/>
      <c r="G71" s="7" t="str">
        <f t="shared" si="1"/>
        <v/>
      </c>
    </row>
    <row r="72" spans="1:7" x14ac:dyDescent="0.25">
      <c r="A72" s="5">
        <v>63</v>
      </c>
      <c r="B72" s="104"/>
      <c r="C72" s="6"/>
      <c r="D72" s="6"/>
      <c r="E72" s="6"/>
      <c r="F72" s="6"/>
      <c r="G72" s="7" t="str">
        <f t="shared" si="1"/>
        <v/>
      </c>
    </row>
    <row r="73" spans="1:7" x14ac:dyDescent="0.25">
      <c r="A73" s="5">
        <v>64</v>
      </c>
      <c r="B73" s="104"/>
      <c r="C73" s="6"/>
      <c r="D73" s="6"/>
      <c r="E73" s="6"/>
      <c r="F73" s="6"/>
      <c r="G73" s="7" t="str">
        <f t="shared" si="1"/>
        <v/>
      </c>
    </row>
    <row r="74" spans="1:7" x14ac:dyDescent="0.25">
      <c r="A74" s="5">
        <v>65</v>
      </c>
      <c r="B74" s="104"/>
      <c r="C74" s="6"/>
      <c r="D74" s="6"/>
      <c r="E74" s="6"/>
      <c r="F74" s="6"/>
      <c r="G74" s="7" t="str">
        <f t="shared" ref="G74:G105" si="2">IF(B74&lt;&gt;"", "insert into ta_ruang(tahun, kd_prov, kd_kab_kota, kd_bidang, kd_unit, kd_sub, kd_upb, kd_ruang, nm_ruang, nm_pngjwb, nip_pngjwb, jbt_pngjwb) values(2022, "&amp;$A$1&amp;", "&amp;$A$2&amp;", "&amp;$A$3&amp;", "&amp;$A$4&amp;", "&amp;$A$5&amp;", "&amp;$A$6&amp;", "&amp;B74&amp;", '"&amp;C74&amp;"', '"&amp;D74&amp;"', '"&amp;E74&amp;"', '"&amp;F74&amp;"')", "")</f>
        <v/>
      </c>
    </row>
    <row r="75" spans="1:7" x14ac:dyDescent="0.25">
      <c r="A75" s="5">
        <v>66</v>
      </c>
      <c r="B75" s="104"/>
      <c r="C75" s="6"/>
      <c r="D75" s="6"/>
      <c r="E75" s="6"/>
      <c r="F75" s="6"/>
      <c r="G75" s="7" t="str">
        <f t="shared" si="2"/>
        <v/>
      </c>
    </row>
    <row r="76" spans="1:7" x14ac:dyDescent="0.25">
      <c r="A76" s="5">
        <v>67</v>
      </c>
      <c r="B76" s="104"/>
      <c r="C76" s="6"/>
      <c r="D76" s="6"/>
      <c r="E76" s="6"/>
      <c r="F76" s="6"/>
      <c r="G76" s="7" t="str">
        <f t="shared" si="2"/>
        <v/>
      </c>
    </row>
    <row r="77" spans="1:7" x14ac:dyDescent="0.25">
      <c r="A77" s="5">
        <v>68</v>
      </c>
      <c r="B77" s="104"/>
      <c r="C77" s="6"/>
      <c r="D77" s="6"/>
      <c r="E77" s="6"/>
      <c r="F77" s="6"/>
      <c r="G77" s="7" t="str">
        <f t="shared" si="2"/>
        <v/>
      </c>
    </row>
    <row r="78" spans="1:7" x14ac:dyDescent="0.25">
      <c r="A78" s="5">
        <v>69</v>
      </c>
      <c r="B78" s="104"/>
      <c r="C78" s="6"/>
      <c r="D78" s="6"/>
      <c r="E78" s="6"/>
      <c r="F78" s="6"/>
      <c r="G78" s="7" t="str">
        <f t="shared" si="2"/>
        <v/>
      </c>
    </row>
    <row r="79" spans="1:7" x14ac:dyDescent="0.25">
      <c r="A79" s="5">
        <v>70</v>
      </c>
      <c r="B79" s="104"/>
      <c r="C79" s="6"/>
      <c r="D79" s="6"/>
      <c r="E79" s="6"/>
      <c r="F79" s="6"/>
      <c r="G79" s="7" t="str">
        <f t="shared" si="2"/>
        <v/>
      </c>
    </row>
    <row r="80" spans="1:7" x14ac:dyDescent="0.25">
      <c r="A80" s="5">
        <v>71</v>
      </c>
      <c r="B80" s="104"/>
      <c r="C80" s="6"/>
      <c r="D80" s="6"/>
      <c r="E80" s="6"/>
      <c r="F80" s="6"/>
      <c r="G80" s="7" t="str">
        <f t="shared" si="2"/>
        <v/>
      </c>
    </row>
    <row r="81" spans="1:7" x14ac:dyDescent="0.25">
      <c r="A81" s="5">
        <v>72</v>
      </c>
      <c r="B81" s="104"/>
      <c r="C81" s="6"/>
      <c r="D81" s="6"/>
      <c r="E81" s="6"/>
      <c r="F81" s="6"/>
      <c r="G81" s="7" t="str">
        <f t="shared" si="2"/>
        <v/>
      </c>
    </row>
    <row r="82" spans="1:7" x14ac:dyDescent="0.25">
      <c r="A82" s="5">
        <v>73</v>
      </c>
      <c r="B82" s="104"/>
      <c r="C82" s="6"/>
      <c r="D82" s="6"/>
      <c r="E82" s="6"/>
      <c r="F82" s="6"/>
      <c r="G82" s="7" t="str">
        <f t="shared" si="2"/>
        <v/>
      </c>
    </row>
    <row r="83" spans="1:7" x14ac:dyDescent="0.25">
      <c r="A83" s="5">
        <v>74</v>
      </c>
      <c r="B83" s="104"/>
      <c r="C83" s="6"/>
      <c r="D83" s="6"/>
      <c r="E83" s="6"/>
      <c r="F83" s="6"/>
      <c r="G83" s="7" t="str">
        <f t="shared" si="2"/>
        <v/>
      </c>
    </row>
    <row r="84" spans="1:7" x14ac:dyDescent="0.25">
      <c r="A84" s="5">
        <v>75</v>
      </c>
      <c r="B84" s="104"/>
      <c r="C84" s="6"/>
      <c r="D84" s="6"/>
      <c r="E84" s="6"/>
      <c r="F84" s="6"/>
      <c r="G84" s="7" t="str">
        <f t="shared" si="2"/>
        <v/>
      </c>
    </row>
    <row r="85" spans="1:7" x14ac:dyDescent="0.25">
      <c r="A85" s="5">
        <v>76</v>
      </c>
      <c r="B85" s="104"/>
      <c r="C85" s="6"/>
      <c r="D85" s="6"/>
      <c r="E85" s="6"/>
      <c r="F85" s="6"/>
      <c r="G85" s="7" t="str">
        <f t="shared" si="2"/>
        <v/>
      </c>
    </row>
    <row r="86" spans="1:7" x14ac:dyDescent="0.25">
      <c r="A86" s="5">
        <v>77</v>
      </c>
      <c r="B86" s="104"/>
      <c r="C86" s="6"/>
      <c r="D86" s="6"/>
      <c r="E86" s="6"/>
      <c r="F86" s="6"/>
      <c r="G86" s="7" t="str">
        <f t="shared" si="2"/>
        <v/>
      </c>
    </row>
    <row r="87" spans="1:7" x14ac:dyDescent="0.25">
      <c r="A87" s="5">
        <v>78</v>
      </c>
      <c r="B87" s="104"/>
      <c r="C87" s="6"/>
      <c r="D87" s="6"/>
      <c r="E87" s="6"/>
      <c r="F87" s="6"/>
      <c r="G87" s="7" t="str">
        <f t="shared" si="2"/>
        <v/>
      </c>
    </row>
    <row r="88" spans="1:7" x14ac:dyDescent="0.25">
      <c r="A88" s="5">
        <v>79</v>
      </c>
      <c r="B88" s="104"/>
      <c r="C88" s="6"/>
      <c r="D88" s="6"/>
      <c r="E88" s="6"/>
      <c r="F88" s="6"/>
      <c r="G88" s="7" t="str">
        <f t="shared" si="2"/>
        <v/>
      </c>
    </row>
    <row r="89" spans="1:7" x14ac:dyDescent="0.25">
      <c r="A89" s="5">
        <v>80</v>
      </c>
      <c r="B89" s="104"/>
      <c r="C89" s="6"/>
      <c r="D89" s="6"/>
      <c r="E89" s="6"/>
      <c r="F89" s="6"/>
      <c r="G89" s="7" t="str">
        <f t="shared" si="2"/>
        <v/>
      </c>
    </row>
    <row r="90" spans="1:7" x14ac:dyDescent="0.25">
      <c r="A90" s="5">
        <v>81</v>
      </c>
      <c r="B90" s="104"/>
      <c r="C90" s="6"/>
      <c r="D90" s="6"/>
      <c r="E90" s="6"/>
      <c r="F90" s="6"/>
      <c r="G90" s="7" t="str">
        <f t="shared" si="2"/>
        <v/>
      </c>
    </row>
    <row r="91" spans="1:7" x14ac:dyDescent="0.25">
      <c r="A91" s="5">
        <v>82</v>
      </c>
      <c r="B91" s="104"/>
      <c r="C91" s="6"/>
      <c r="D91" s="6"/>
      <c r="E91" s="6"/>
      <c r="F91" s="6"/>
      <c r="G91" s="7" t="str">
        <f t="shared" si="2"/>
        <v/>
      </c>
    </row>
    <row r="92" spans="1:7" x14ac:dyDescent="0.25">
      <c r="A92" s="5">
        <v>83</v>
      </c>
      <c r="B92" s="104"/>
      <c r="C92" s="6"/>
      <c r="D92" s="6"/>
      <c r="E92" s="6"/>
      <c r="F92" s="6"/>
      <c r="G92" s="7" t="str">
        <f t="shared" si="2"/>
        <v/>
      </c>
    </row>
    <row r="93" spans="1:7" x14ac:dyDescent="0.25">
      <c r="A93" s="5">
        <v>84</v>
      </c>
      <c r="B93" s="104"/>
      <c r="C93" s="6"/>
      <c r="D93" s="6"/>
      <c r="E93" s="6"/>
      <c r="F93" s="6"/>
      <c r="G93" s="7" t="str">
        <f t="shared" si="2"/>
        <v/>
      </c>
    </row>
    <row r="94" spans="1:7" x14ac:dyDescent="0.25">
      <c r="A94" s="5">
        <v>85</v>
      </c>
      <c r="B94" s="104"/>
      <c r="C94" s="6"/>
      <c r="D94" s="6"/>
      <c r="E94" s="6"/>
      <c r="F94" s="6"/>
      <c r="G94" s="7" t="str">
        <f t="shared" si="2"/>
        <v/>
      </c>
    </row>
    <row r="95" spans="1:7" x14ac:dyDescent="0.25">
      <c r="A95" s="5">
        <v>86</v>
      </c>
      <c r="B95" s="104"/>
      <c r="C95" s="6"/>
      <c r="D95" s="6"/>
      <c r="E95" s="6"/>
      <c r="F95" s="6"/>
      <c r="G95" s="7" t="str">
        <f t="shared" si="2"/>
        <v/>
      </c>
    </row>
    <row r="96" spans="1:7" x14ac:dyDescent="0.25">
      <c r="A96" s="5">
        <v>87</v>
      </c>
      <c r="B96" s="104"/>
      <c r="C96" s="6"/>
      <c r="D96" s="6"/>
      <c r="E96" s="6"/>
      <c r="F96" s="6"/>
      <c r="G96" s="7" t="str">
        <f t="shared" si="2"/>
        <v/>
      </c>
    </row>
    <row r="97" spans="1:7" x14ac:dyDescent="0.25">
      <c r="A97" s="5">
        <v>88</v>
      </c>
      <c r="B97" s="104"/>
      <c r="C97" s="6"/>
      <c r="D97" s="6"/>
      <c r="E97" s="6"/>
      <c r="F97" s="6"/>
      <c r="G97" s="7" t="str">
        <f t="shared" si="2"/>
        <v/>
      </c>
    </row>
    <row r="98" spans="1:7" x14ac:dyDescent="0.25">
      <c r="A98" s="5">
        <v>89</v>
      </c>
      <c r="B98" s="104"/>
      <c r="C98" s="6"/>
      <c r="D98" s="6"/>
      <c r="E98" s="6"/>
      <c r="F98" s="6"/>
      <c r="G98" s="7" t="str">
        <f t="shared" si="2"/>
        <v/>
      </c>
    </row>
    <row r="99" spans="1:7" x14ac:dyDescent="0.25">
      <c r="A99" s="5">
        <v>90</v>
      </c>
      <c r="B99" s="104"/>
      <c r="C99" s="6"/>
      <c r="D99" s="6"/>
      <c r="E99" s="6"/>
      <c r="F99" s="6"/>
      <c r="G99" s="7" t="str">
        <f t="shared" si="2"/>
        <v/>
      </c>
    </row>
    <row r="100" spans="1:7" x14ac:dyDescent="0.25">
      <c r="A100" s="5">
        <v>91</v>
      </c>
      <c r="B100" s="104"/>
      <c r="C100" s="6"/>
      <c r="D100" s="6"/>
      <c r="E100" s="6"/>
      <c r="F100" s="6"/>
      <c r="G100" s="7" t="str">
        <f t="shared" si="2"/>
        <v/>
      </c>
    </row>
    <row r="101" spans="1:7" x14ac:dyDescent="0.25">
      <c r="A101" s="5">
        <v>92</v>
      </c>
      <c r="B101" s="104"/>
      <c r="C101" s="6"/>
      <c r="D101" s="6"/>
      <c r="E101" s="6"/>
      <c r="F101" s="6"/>
      <c r="G101" s="7" t="str">
        <f t="shared" si="2"/>
        <v/>
      </c>
    </row>
    <row r="102" spans="1:7" x14ac:dyDescent="0.25">
      <c r="A102" s="5">
        <v>93</v>
      </c>
      <c r="B102" s="104"/>
      <c r="C102" s="6"/>
      <c r="D102" s="6"/>
      <c r="E102" s="6"/>
      <c r="F102" s="6"/>
      <c r="G102" s="7" t="str">
        <f t="shared" si="2"/>
        <v/>
      </c>
    </row>
    <row r="103" spans="1:7" x14ac:dyDescent="0.25">
      <c r="A103" s="5">
        <v>94</v>
      </c>
      <c r="B103" s="104"/>
      <c r="C103" s="6"/>
      <c r="D103" s="6"/>
      <c r="E103" s="6"/>
      <c r="F103" s="6"/>
      <c r="G103" s="7" t="str">
        <f t="shared" si="2"/>
        <v/>
      </c>
    </row>
    <row r="104" spans="1:7" x14ac:dyDescent="0.25">
      <c r="A104" s="5">
        <v>95</v>
      </c>
      <c r="B104" s="104"/>
      <c r="C104" s="6"/>
      <c r="D104" s="6"/>
      <c r="E104" s="6"/>
      <c r="F104" s="6"/>
      <c r="G104" s="7" t="str">
        <f t="shared" si="2"/>
        <v/>
      </c>
    </row>
    <row r="105" spans="1:7" x14ac:dyDescent="0.25">
      <c r="A105" s="5">
        <v>96</v>
      </c>
      <c r="B105" s="104"/>
      <c r="C105" s="6"/>
      <c r="D105" s="6"/>
      <c r="E105" s="6"/>
      <c r="F105" s="6"/>
      <c r="G105" s="7" t="str">
        <f t="shared" si="2"/>
        <v/>
      </c>
    </row>
    <row r="106" spans="1:7" x14ac:dyDescent="0.25">
      <c r="A106" s="5">
        <v>97</v>
      </c>
      <c r="B106" s="104"/>
      <c r="C106" s="6"/>
      <c r="D106" s="6"/>
      <c r="E106" s="6"/>
      <c r="F106" s="6"/>
      <c r="G106" s="7" t="str">
        <f t="shared" ref="G106:G109" si="3">IF(B106&lt;&gt;"", "insert into ta_ruang(tahun, kd_prov, kd_kab_kota, kd_bidang, kd_unit, kd_sub, kd_upb, kd_ruang, nm_ruang, nm_pngjwb, nip_pngjwb, jbt_pngjwb) values(2022, "&amp;$A$1&amp;", "&amp;$A$2&amp;", "&amp;$A$3&amp;", "&amp;$A$4&amp;", "&amp;$A$5&amp;", "&amp;$A$6&amp;", "&amp;B106&amp;", '"&amp;C106&amp;"', '"&amp;D106&amp;"', '"&amp;E106&amp;"', '"&amp;F106&amp;"')", "")</f>
        <v/>
      </c>
    </row>
    <row r="107" spans="1:7" x14ac:dyDescent="0.25">
      <c r="A107" s="5">
        <v>98</v>
      </c>
      <c r="B107" s="104"/>
      <c r="C107" s="6"/>
      <c r="D107" s="6"/>
      <c r="E107" s="6"/>
      <c r="F107" s="6"/>
      <c r="G107" s="7" t="str">
        <f t="shared" si="3"/>
        <v/>
      </c>
    </row>
    <row r="108" spans="1:7" x14ac:dyDescent="0.25">
      <c r="A108" s="5">
        <v>99</v>
      </c>
      <c r="B108" s="104"/>
      <c r="C108" s="6"/>
      <c r="D108" s="6"/>
      <c r="E108" s="6"/>
      <c r="F108" s="6"/>
      <c r="G108" s="7" t="str">
        <f t="shared" si="3"/>
        <v/>
      </c>
    </row>
    <row r="109" spans="1:7" x14ac:dyDescent="0.25">
      <c r="A109" s="5">
        <v>100</v>
      </c>
      <c r="B109" s="104"/>
      <c r="C109" s="6"/>
      <c r="D109" s="6"/>
      <c r="E109" s="6"/>
      <c r="F109" s="6"/>
      <c r="G109" s="7" t="str">
        <f t="shared" si="3"/>
        <v/>
      </c>
    </row>
  </sheetData>
  <sheetProtection formatCells="0" formatColumns="0" formatRows="0" insertColumns="0" insertRows="0" insertHyperlinks="0" deleteColumns="0" deleteRows="0" sort="0" autoFilter="0" pivotTables="0"/>
  <pageMargins left="0.70866141732282995" right="0.70866141732282995" top="0.74803149606299002" bottom="0.74803149606299002" header="0.31496062992126" footer="0.31496062992126"/>
  <pageSetup scale="76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63"/>
  <sheetViews>
    <sheetView tabSelected="1" workbookViewId="0">
      <pane ySplit="12" topLeftCell="A788" activePane="bottomLeft" state="frozen"/>
      <selection pane="bottomLeft" activeCell="Q796" sqref="Q796"/>
    </sheetView>
  </sheetViews>
  <sheetFormatPr defaultColWidth="9.28515625" defaultRowHeight="15" x14ac:dyDescent="0.25"/>
  <cols>
    <col min="1" max="1" width="5" style="122" customWidth="1"/>
    <col min="2" max="2" width="16" style="80" hidden="1" customWidth="1"/>
    <col min="3" max="3" width="5.7109375" style="122" hidden="1" customWidth="1"/>
    <col min="4" max="4" width="18.7109375" style="79" hidden="1" customWidth="1"/>
    <col min="5" max="5" width="13.140625" style="79" customWidth="1"/>
    <col min="6" max="6" width="5.7109375" style="120" customWidth="1"/>
    <col min="7" max="7" width="6.85546875" style="79" customWidth="1"/>
    <col min="8" max="9" width="10.7109375" style="81" customWidth="1"/>
    <col min="10" max="10" width="8.140625" style="81" customWidth="1"/>
    <col min="11" max="11" width="7.7109375" style="79" customWidth="1"/>
    <col min="12" max="12" width="12.85546875" style="116" customWidth="1"/>
    <col min="13" max="13" width="4.7109375" style="79" customWidth="1"/>
    <col min="14" max="14" width="10.7109375" style="79" customWidth="1"/>
    <col min="15" max="15" width="5.7109375" style="166" customWidth="1"/>
    <col min="16" max="16" width="13.5703125" style="83" customWidth="1"/>
    <col min="17" max="17" width="38.5703125" style="79" customWidth="1"/>
    <col min="18" max="18" width="13.85546875" style="81" customWidth="1"/>
    <col min="19" max="19" width="6.7109375" style="122" customWidth="1"/>
    <col min="20" max="20" width="6.7109375" style="117" customWidth="1"/>
    <col min="21" max="21" width="6.5703125" style="79" customWidth="1"/>
    <col min="22" max="22" width="21.140625" style="79" customWidth="1"/>
    <col min="23" max="23" width="6.7109375" style="117" customWidth="1"/>
    <col min="24" max="24" width="12.5703125" style="79" customWidth="1"/>
    <col min="25" max="25" width="8" style="79" customWidth="1"/>
    <col min="26" max="26" width="6.7109375" style="79" customWidth="1"/>
    <col min="27" max="29" width="10.7109375" style="79" customWidth="1"/>
    <col min="30" max="32" width="5.7109375" style="79" customWidth="1"/>
    <col min="33" max="33" width="9.28515625" style="79"/>
    <col min="34" max="34" width="8.7109375" style="82" customWidth="1"/>
    <col min="35" max="35" width="20.7109375" style="83" customWidth="1"/>
    <col min="36" max="36" width="8.7109375" style="82" customWidth="1"/>
    <col min="37" max="37" width="20.7109375" style="83" customWidth="1"/>
    <col min="38" max="38" width="8.7109375" style="82" customWidth="1"/>
    <col min="39" max="39" width="20.7109375" style="83" customWidth="1"/>
    <col min="40" max="40" width="8.7109375" style="82" customWidth="1"/>
    <col min="41" max="41" width="20.7109375" style="83" customWidth="1"/>
    <col min="42" max="42" width="8.7109375" style="82" customWidth="1"/>
    <col min="43" max="43" width="20.7109375" style="83" customWidth="1"/>
    <col min="44" max="44" width="8.7109375" style="91" customWidth="1"/>
    <col min="45" max="45" width="20.7109375" style="83" customWidth="1"/>
    <col min="46" max="55" width="4.7109375" style="79" customWidth="1"/>
    <col min="56" max="16384" width="9.28515625" style="79"/>
  </cols>
  <sheetData>
    <row r="1" spans="1:45" x14ac:dyDescent="0.25">
      <c r="AG1" s="170" t="s">
        <v>70</v>
      </c>
      <c r="AH1" s="170" t="s">
        <v>71</v>
      </c>
      <c r="AI1" s="170"/>
      <c r="AJ1" s="170" t="s">
        <v>17</v>
      </c>
      <c r="AK1" s="170"/>
      <c r="AL1" s="170" t="s">
        <v>18</v>
      </c>
      <c r="AM1" s="170"/>
      <c r="AN1" s="170" t="s">
        <v>19</v>
      </c>
      <c r="AO1" s="170"/>
      <c r="AP1" s="170" t="s">
        <v>20</v>
      </c>
      <c r="AQ1" s="170"/>
      <c r="AR1" s="170" t="s">
        <v>72</v>
      </c>
      <c r="AS1" s="170"/>
    </row>
    <row r="2" spans="1:45" x14ac:dyDescent="0.25">
      <c r="B2" s="80" t="s">
        <v>42</v>
      </c>
      <c r="C2" s="122" t="s">
        <v>43</v>
      </c>
      <c r="AG2" s="170"/>
      <c r="AH2" s="84" t="s">
        <v>48</v>
      </c>
      <c r="AI2" s="85" t="s">
        <v>73</v>
      </c>
      <c r="AJ2" s="84" t="s">
        <v>48</v>
      </c>
      <c r="AK2" s="85" t="s">
        <v>73</v>
      </c>
      <c r="AL2" s="84" t="s">
        <v>48</v>
      </c>
      <c r="AM2" s="85" t="s">
        <v>73</v>
      </c>
      <c r="AN2" s="84" t="s">
        <v>48</v>
      </c>
      <c r="AO2" s="85" t="s">
        <v>73</v>
      </c>
      <c r="AP2" s="84" t="s">
        <v>48</v>
      </c>
      <c r="AQ2" s="85" t="s">
        <v>73</v>
      </c>
      <c r="AR2" s="84" t="s">
        <v>48</v>
      </c>
      <c r="AS2" s="85" t="s">
        <v>73</v>
      </c>
    </row>
    <row r="3" spans="1:45" x14ac:dyDescent="0.25">
      <c r="B3" s="80" t="s">
        <v>44</v>
      </c>
      <c r="C3" s="122" t="s">
        <v>45</v>
      </c>
      <c r="AG3" s="86" t="s">
        <v>74</v>
      </c>
      <c r="AH3" s="75">
        <f>SUMIF(C13:C1063, 1, O13:O1063)</f>
        <v>0</v>
      </c>
      <c r="AI3" s="76">
        <f>SUMIF(C13:C1063, 1, P13:P1063)</f>
        <v>0</v>
      </c>
      <c r="AJ3" s="75">
        <f>SUMIFS(Z13:Z1063, C13:C1063, 1, W13:W1063, 1)</f>
        <v>0</v>
      </c>
      <c r="AK3" s="76">
        <f>SUMIFS(P13:P1063, C13:C1063, 1, W13:W1063, 1)</f>
        <v>0</v>
      </c>
      <c r="AL3" s="75">
        <f>SUMIFS(Z13:Z1063, C13:C1063, 1, W13:W1063, 2)</f>
        <v>0</v>
      </c>
      <c r="AM3" s="76">
        <f>SUMIFS(P13:P1063, C13:C1063, 1, W13:W1063, 2)</f>
        <v>0</v>
      </c>
      <c r="AN3" s="75">
        <f>SUMIFS(Z13:Z1063, C13:C1063, 1, W13:W1063, 3)</f>
        <v>0</v>
      </c>
      <c r="AO3" s="76">
        <f>SUMIFS(P13:P1063, C13:C1063, 1, W13:W1063, 3)</f>
        <v>0</v>
      </c>
      <c r="AP3" s="75">
        <f>SUMIFS(Z13:Z1063, C13:C1063, 1, W13:W1063, 4)</f>
        <v>0</v>
      </c>
      <c r="AQ3" s="76">
        <f>SUMIFS(P13:P1063, C13:C1063, 1, W13:W1063, 4)</f>
        <v>0</v>
      </c>
      <c r="AR3" s="77">
        <f t="shared" ref="AR3:AS8" si="0">AH3-AJ3-AL3-AN3-AP3</f>
        <v>0</v>
      </c>
      <c r="AS3" s="76">
        <f t="shared" si="0"/>
        <v>0</v>
      </c>
    </row>
    <row r="4" spans="1:45" x14ac:dyDescent="0.25">
      <c r="B4" s="80" t="s">
        <v>46</v>
      </c>
      <c r="C4" s="122" t="s">
        <v>47</v>
      </c>
      <c r="AG4" s="86" t="s">
        <v>75</v>
      </c>
      <c r="AH4" s="75">
        <f>SUMIF(C13:C1063, 2, O13:O1063)</f>
        <v>1020</v>
      </c>
      <c r="AI4" s="76">
        <f>SUMIF(C13:C1063, 2, P13:P1063)</f>
        <v>9871748476</v>
      </c>
      <c r="AJ4" s="75">
        <f>SUMIFS(Z13:Z1063, C13:C1063, 2, W13:W1063, 1)</f>
        <v>352</v>
      </c>
      <c r="AK4" s="76">
        <f>SUMIFS(P13:P1063, C13:C1063, 2, W13:W1063, 1)</f>
        <v>5056140940</v>
      </c>
      <c r="AL4" s="75">
        <f>SUMIFS(Z13:Z1063, C13:C1063, 2, W13:W1063, 2)</f>
        <v>170</v>
      </c>
      <c r="AM4" s="76">
        <f>SUMIFS(P13:P1063, C13:C1063, 2, W13:W1063, 2)</f>
        <v>1819332240</v>
      </c>
      <c r="AN4" s="75">
        <f>SUMIFS(Z13:Z1063, C13:C1063, 2, W13:W1063, 3)</f>
        <v>54</v>
      </c>
      <c r="AO4" s="76">
        <f>SUMIFS(P13:P1063, C13:C1063, 2, W13:W1063, 3)</f>
        <v>654993500</v>
      </c>
      <c r="AP4" s="75">
        <f>SUMIFS(Z13:Z1063, C13:C1063, 2, W13:W1063, 4)</f>
        <v>36</v>
      </c>
      <c r="AQ4" s="76">
        <f>SUMIFS(P13:P1063, C13:C1063, 2, W13:W1063, 4)</f>
        <v>166360050</v>
      </c>
      <c r="AR4" s="77">
        <f t="shared" si="0"/>
        <v>408</v>
      </c>
      <c r="AS4" s="76">
        <f t="shared" si="0"/>
        <v>2174921746</v>
      </c>
    </row>
    <row r="5" spans="1:45" x14ac:dyDescent="0.25">
      <c r="B5" s="80" t="s">
        <v>48</v>
      </c>
      <c r="C5" s="122" t="s">
        <v>31</v>
      </c>
      <c r="AG5" s="86" t="s">
        <v>76</v>
      </c>
      <c r="AH5" s="75">
        <f>SUMIF(C13:C1063, 3, O13:O1063)</f>
        <v>25</v>
      </c>
      <c r="AI5" s="76">
        <f>SUMIF(C13:C1063, 3, P13:P1063)</f>
        <v>5957219493</v>
      </c>
      <c r="AJ5" s="75">
        <f>SUMIFS(Z13:Z1063, C13:C1063, 3, W13:W1063, 1)</f>
        <v>0</v>
      </c>
      <c r="AK5" s="76">
        <f>SUMIFS(P13:P1063, C13:C1063, 3, W13:W1063, 1)</f>
        <v>0</v>
      </c>
      <c r="AL5" s="75">
        <f>SUMIFS(Z13:Z1063, C13:C1063, 3, W13:W1063, 2)</f>
        <v>0</v>
      </c>
      <c r="AM5" s="76">
        <f>SUMIFS(P13:P1063, C13:C1063, 3, W13:W1063, 2)</f>
        <v>0</v>
      </c>
      <c r="AN5" s="75">
        <f>SUMIFS(Z13:Z1063, C13:C1063, 3, W13:W1063, 3)</f>
        <v>0</v>
      </c>
      <c r="AO5" s="76">
        <f>SUMIFS(P13:P1063, C13:C1063, 3, W13:W1063, 3)</f>
        <v>0</v>
      </c>
      <c r="AP5" s="75">
        <f>SUMIFS(Z13:Z1063, C13:C1063, 3, W13:W1063, 4)</f>
        <v>0</v>
      </c>
      <c r="AQ5" s="76">
        <f>SUMIFS(P13:P1063, C13:C1063, 3, W13:W1063, 4)</f>
        <v>0</v>
      </c>
      <c r="AR5" s="77">
        <f t="shared" si="0"/>
        <v>25</v>
      </c>
      <c r="AS5" s="76">
        <f t="shared" si="0"/>
        <v>5957219493</v>
      </c>
    </row>
    <row r="6" spans="1:45" x14ac:dyDescent="0.25">
      <c r="B6" s="80" t="s">
        <v>49</v>
      </c>
      <c r="C6" s="122" t="s">
        <v>31</v>
      </c>
      <c r="AG6" s="86" t="s">
        <v>77</v>
      </c>
      <c r="AH6" s="75">
        <f>SUMIF(C13:C1063, 4, O13:O1063)</f>
        <v>5</v>
      </c>
      <c r="AI6" s="76">
        <f>SUMIF(C13:C1063, 4, P13:P1063)</f>
        <v>65202200</v>
      </c>
      <c r="AJ6" s="75">
        <f>SUMIFS(Z13:Z1063, C13:C1063, 4, W13:W1063, 1)</f>
        <v>0</v>
      </c>
      <c r="AK6" s="76">
        <f>SUMIFS(P13:P1063, C13:C1063, 4, W13:W1063, 1)</f>
        <v>0</v>
      </c>
      <c r="AL6" s="75">
        <f>SUMIFS(Z13:Z1063, C13:C1063, 4, W13:W1063, 2)</f>
        <v>0</v>
      </c>
      <c r="AM6" s="76">
        <f>SUMIFS(P13:P1063, C13:C1063, 4, W13:W1063, 2)</f>
        <v>0</v>
      </c>
      <c r="AN6" s="75">
        <f>SUMIFS(Z13:Z1063, C13:C1063, 4, W13:W1063, 3)</f>
        <v>0</v>
      </c>
      <c r="AO6" s="76">
        <f>SUMIFS(P13:P1063, C13:C1063, 4, W13:W1063, 3)</f>
        <v>0</v>
      </c>
      <c r="AP6" s="75">
        <f>SUMIFS(Z13:Z1063, C13:C1063, 4, W13:W1063, 4)</f>
        <v>0</v>
      </c>
      <c r="AQ6" s="76">
        <f>SUMIFS(P13:P1063, C13:C1063, 4, W13:W1063, 4)</f>
        <v>0</v>
      </c>
      <c r="AR6" s="77">
        <f t="shared" si="0"/>
        <v>5</v>
      </c>
      <c r="AS6" s="76">
        <f t="shared" si="0"/>
        <v>65202200</v>
      </c>
    </row>
    <row r="7" spans="1:45" x14ac:dyDescent="0.25">
      <c r="A7" s="122">
        <v>1050</v>
      </c>
      <c r="B7" s="80" t="s">
        <v>50</v>
      </c>
      <c r="C7" s="122" t="s">
        <v>31</v>
      </c>
      <c r="AG7" s="86" t="s">
        <v>78</v>
      </c>
      <c r="AH7" s="75">
        <f>SUMIF(C13:C1063, 5, O13:O1063)</f>
        <v>0</v>
      </c>
      <c r="AI7" s="76">
        <f>SUMIF(C13:C1063, 5, P13:P1063)</f>
        <v>0</v>
      </c>
      <c r="AJ7" s="75">
        <f>SUMIFS(Z13:Z1063, C13:C1063, 5, W13:W1063, 1)</f>
        <v>0</v>
      </c>
      <c r="AK7" s="76">
        <f>SUMIFS(P13:P1063, C13:C1063, 5, W13:W1063, 1)</f>
        <v>0</v>
      </c>
      <c r="AL7" s="75">
        <f>SUMIFS(Z13:Z1063, C13:C1063, 5, W13:W1063, 2)</f>
        <v>0</v>
      </c>
      <c r="AM7" s="76">
        <f>SUMIFS(P13:P1063, C13:C1063, 5, W13:W1063, 2)</f>
        <v>0</v>
      </c>
      <c r="AN7" s="75">
        <f>SUMIFS(Z13:Z1063, C13:C1063, 5, W13:W1063, 3)</f>
        <v>0</v>
      </c>
      <c r="AO7" s="76">
        <f>SUMIFS(P13:P1063, C13:C1063, 5, W13:W1063, 3)</f>
        <v>0</v>
      </c>
      <c r="AP7" s="75">
        <f>SUMIFS(Z13:Z1063, C13:C1063, 5, W13:W1063, 4)</f>
        <v>0</v>
      </c>
      <c r="AQ7" s="76">
        <f>SUMIFS(P13:P1063, C13:C1063, 5, W13:W1063, 4)</f>
        <v>0</v>
      </c>
      <c r="AR7" s="77">
        <f t="shared" si="0"/>
        <v>0</v>
      </c>
      <c r="AS7" s="76">
        <f t="shared" si="0"/>
        <v>0</v>
      </c>
    </row>
    <row r="8" spans="1:45" x14ac:dyDescent="0.25">
      <c r="E8" s="142"/>
      <c r="AG8" s="86" t="s">
        <v>79</v>
      </c>
      <c r="AH8" s="75">
        <f>SUMIF(C13:C1063, 6, O13:O1063)</f>
        <v>0</v>
      </c>
      <c r="AI8" s="76">
        <f>SUMIF(C13:C1063, 6, P13:P1063)</f>
        <v>0</v>
      </c>
      <c r="AJ8" s="75">
        <f>SUMIFS(Z13:Z1063, C13:C1063, 6, W13:W1063, 1)</f>
        <v>0</v>
      </c>
      <c r="AK8" s="76">
        <f>SUMIFS(P13:P1063, C13:C1063, 6, W13:W1063, 1)</f>
        <v>0</v>
      </c>
      <c r="AL8" s="75">
        <f>SUMIFS(Z13:Z1063, C13:C1063, 6, W13:W1063, 2)</f>
        <v>0</v>
      </c>
      <c r="AM8" s="76">
        <f>SUMIFS(P13:P1063, C13:C1063, 6, W13:W1063, 2)</f>
        <v>0</v>
      </c>
      <c r="AN8" s="75">
        <f>SUMIFS(Z13:Z1063, C13:C1063, 6, W13:W1063, 3)</f>
        <v>0</v>
      </c>
      <c r="AO8" s="76">
        <f>SUMIFS(P13:P1063, C13:C1063, 6, W13:W1063, 3)</f>
        <v>0</v>
      </c>
      <c r="AP8" s="75">
        <f>SUMIFS(Z13:Z1063, C13:C1063, 6, W13:W1063, 4)</f>
        <v>0</v>
      </c>
      <c r="AQ8" s="76">
        <f>SUMIFS(P13:P1063, C13:C1063, 6, W13:W1063, 4)</f>
        <v>0</v>
      </c>
      <c r="AR8" s="77">
        <f t="shared" si="0"/>
        <v>0</v>
      </c>
      <c r="AS8" s="76">
        <f t="shared" si="0"/>
        <v>0</v>
      </c>
    </row>
    <row r="9" spans="1:45" ht="15" customHeight="1" x14ac:dyDescent="0.25">
      <c r="A9" s="173" t="s">
        <v>51</v>
      </c>
      <c r="B9" s="172" t="s">
        <v>80</v>
      </c>
      <c r="C9" s="174" t="s">
        <v>81</v>
      </c>
      <c r="D9" s="175"/>
      <c r="E9" s="175"/>
      <c r="F9" s="176"/>
      <c r="G9" s="173" t="s">
        <v>82</v>
      </c>
      <c r="H9" s="171" t="s">
        <v>83</v>
      </c>
      <c r="I9" s="180" t="s">
        <v>84</v>
      </c>
      <c r="J9" s="178" t="s">
        <v>85</v>
      </c>
      <c r="K9" s="173" t="s">
        <v>86</v>
      </c>
      <c r="L9" s="180" t="s">
        <v>87</v>
      </c>
      <c r="M9" s="173" t="s">
        <v>88</v>
      </c>
      <c r="N9" s="173" t="s">
        <v>89</v>
      </c>
      <c r="O9" s="177" t="s">
        <v>90</v>
      </c>
      <c r="P9" s="177"/>
      <c r="Q9" s="173" t="s">
        <v>91</v>
      </c>
      <c r="R9" s="171" t="s">
        <v>92</v>
      </c>
      <c r="S9" s="173" t="s">
        <v>52</v>
      </c>
      <c r="T9" s="173"/>
      <c r="U9" s="173" t="s">
        <v>93</v>
      </c>
      <c r="V9" s="173"/>
      <c r="W9" s="173" t="s">
        <v>94</v>
      </c>
      <c r="X9" s="173"/>
      <c r="Y9" s="173" t="s">
        <v>95</v>
      </c>
      <c r="Z9" s="173"/>
      <c r="AA9" s="173" t="s">
        <v>96</v>
      </c>
      <c r="AB9" s="173"/>
      <c r="AC9" s="173"/>
      <c r="AD9" s="170" t="s">
        <v>97</v>
      </c>
      <c r="AE9" s="170"/>
      <c r="AF9" s="170"/>
      <c r="AG9" s="87" t="s">
        <v>90</v>
      </c>
      <c r="AH9" s="75">
        <f t="shared" ref="AH9:AS9" si="1">SUM(AH3:AH8)</f>
        <v>1050</v>
      </c>
      <c r="AI9" s="76">
        <f t="shared" si="1"/>
        <v>15894170169</v>
      </c>
      <c r="AJ9" s="75">
        <f t="shared" si="1"/>
        <v>352</v>
      </c>
      <c r="AK9" s="76">
        <f t="shared" si="1"/>
        <v>5056140940</v>
      </c>
      <c r="AL9" s="75">
        <f t="shared" si="1"/>
        <v>170</v>
      </c>
      <c r="AM9" s="76">
        <f t="shared" si="1"/>
        <v>1819332240</v>
      </c>
      <c r="AN9" s="75">
        <f t="shared" si="1"/>
        <v>54</v>
      </c>
      <c r="AO9" s="76">
        <f t="shared" si="1"/>
        <v>654993500</v>
      </c>
      <c r="AP9" s="75">
        <f t="shared" si="1"/>
        <v>36</v>
      </c>
      <c r="AQ9" s="76">
        <f t="shared" si="1"/>
        <v>166360050</v>
      </c>
      <c r="AR9" s="77">
        <f t="shared" si="1"/>
        <v>438</v>
      </c>
      <c r="AS9" s="76">
        <f t="shared" si="1"/>
        <v>8197343439</v>
      </c>
    </row>
    <row r="10" spans="1:45" ht="27" customHeight="1" x14ac:dyDescent="0.25">
      <c r="A10" s="173"/>
      <c r="B10" s="172"/>
      <c r="C10" s="101" t="s">
        <v>98</v>
      </c>
      <c r="D10" s="88" t="s">
        <v>99</v>
      </c>
      <c r="E10" s="88" t="s">
        <v>100</v>
      </c>
      <c r="F10" s="101" t="s">
        <v>101</v>
      </c>
      <c r="G10" s="173"/>
      <c r="H10" s="171"/>
      <c r="I10" s="180"/>
      <c r="J10" s="179"/>
      <c r="K10" s="173"/>
      <c r="L10" s="180"/>
      <c r="M10" s="173"/>
      <c r="N10" s="173"/>
      <c r="O10" s="89" t="s">
        <v>102</v>
      </c>
      <c r="P10" s="90" t="s">
        <v>103</v>
      </c>
      <c r="Q10" s="173"/>
      <c r="R10" s="171"/>
      <c r="S10" s="101" t="s">
        <v>104</v>
      </c>
      <c r="T10" s="102" t="s">
        <v>105</v>
      </c>
      <c r="U10" s="88" t="s">
        <v>104</v>
      </c>
      <c r="V10" s="88" t="s">
        <v>105</v>
      </c>
      <c r="W10" s="102" t="s">
        <v>52</v>
      </c>
      <c r="X10" s="88" t="s">
        <v>93</v>
      </c>
      <c r="Y10" s="88" t="s">
        <v>106</v>
      </c>
      <c r="Z10" s="88" t="s">
        <v>107</v>
      </c>
      <c r="AA10" s="88" t="s">
        <v>105</v>
      </c>
      <c r="AB10" s="88" t="s">
        <v>108</v>
      </c>
      <c r="AC10" s="88" t="s">
        <v>109</v>
      </c>
      <c r="AD10" s="88">
        <v>1</v>
      </c>
      <c r="AE10" s="88">
        <v>2</v>
      </c>
      <c r="AF10" s="88">
        <v>3</v>
      </c>
    </row>
    <row r="11" spans="1:45" x14ac:dyDescent="0.25">
      <c r="A11" s="123"/>
      <c r="B11" s="92"/>
      <c r="C11" s="123"/>
      <c r="D11" s="78"/>
      <c r="E11" s="78"/>
      <c r="F11" s="121"/>
      <c r="G11" s="78"/>
      <c r="H11" s="93"/>
      <c r="I11" s="93"/>
      <c r="J11" s="93"/>
      <c r="K11" s="78"/>
      <c r="L11" s="118"/>
      <c r="M11" s="78"/>
      <c r="N11" s="78"/>
      <c r="O11" s="167">
        <f>SUBTOTAL(9, O13:O1063)</f>
        <v>1050</v>
      </c>
      <c r="P11" s="115">
        <f>SUBTOTAL(9, P13:P1063)</f>
        <v>15894170169</v>
      </c>
      <c r="Q11" s="78"/>
      <c r="R11" s="93"/>
      <c r="S11" s="123"/>
      <c r="T11" s="119"/>
      <c r="U11" s="78"/>
      <c r="V11" s="78"/>
      <c r="W11" s="119"/>
      <c r="X11" s="78"/>
      <c r="Y11" s="78"/>
      <c r="Z11" s="78">
        <f>SUBTOTAL(9, Z13:Z1063)</f>
        <v>612</v>
      </c>
      <c r="AA11" s="78"/>
      <c r="AB11" s="78"/>
      <c r="AC11" s="78"/>
      <c r="AD11" s="86"/>
      <c r="AE11" s="86"/>
      <c r="AF11" s="86"/>
    </row>
    <row r="12" spans="1:45" x14ac:dyDescent="0.25">
      <c r="A12" s="153">
        <v>1</v>
      </c>
      <c r="B12" s="94">
        <v>2</v>
      </c>
      <c r="C12" s="101">
        <v>3</v>
      </c>
      <c r="D12" s="94">
        <v>4</v>
      </c>
      <c r="E12" s="94">
        <v>5</v>
      </c>
      <c r="F12" s="103">
        <v>6</v>
      </c>
      <c r="G12" s="94">
        <v>7</v>
      </c>
      <c r="H12" s="95">
        <v>8</v>
      </c>
      <c r="I12" s="95">
        <v>9</v>
      </c>
      <c r="J12" s="95">
        <v>10</v>
      </c>
      <c r="K12" s="94">
        <v>11</v>
      </c>
      <c r="L12" s="95">
        <v>12</v>
      </c>
      <c r="M12" s="94">
        <v>13</v>
      </c>
      <c r="N12" s="94">
        <v>14</v>
      </c>
      <c r="O12" s="84">
        <v>15</v>
      </c>
      <c r="P12" s="94">
        <v>16</v>
      </c>
      <c r="Q12" s="94">
        <v>17</v>
      </c>
      <c r="R12" s="95">
        <v>18</v>
      </c>
      <c r="S12" s="101">
        <v>19</v>
      </c>
      <c r="T12" s="102">
        <v>20</v>
      </c>
      <c r="U12" s="94">
        <v>21</v>
      </c>
      <c r="V12" s="94">
        <v>22</v>
      </c>
      <c r="W12" s="102">
        <v>23</v>
      </c>
      <c r="X12" s="94">
        <v>24</v>
      </c>
      <c r="Y12" s="94">
        <v>25</v>
      </c>
      <c r="Z12" s="94">
        <v>26</v>
      </c>
      <c r="AA12" s="94">
        <v>27</v>
      </c>
      <c r="AB12" s="94">
        <v>28</v>
      </c>
      <c r="AC12" s="94">
        <v>29</v>
      </c>
      <c r="AD12" s="94">
        <v>30</v>
      </c>
      <c r="AE12" s="94">
        <v>31</v>
      </c>
      <c r="AF12" s="94">
        <v>32</v>
      </c>
    </row>
    <row r="13" spans="1:45" x14ac:dyDescent="0.25">
      <c r="A13" s="122">
        <f>IF(B13&lt;&gt;"", 1, "")</f>
        <v>1</v>
      </c>
      <c r="B13" s="80" t="s">
        <v>142</v>
      </c>
      <c r="C13" s="122">
        <v>2</v>
      </c>
      <c r="D13" s="79" t="s">
        <v>143</v>
      </c>
      <c r="E13" s="79" t="s">
        <v>144</v>
      </c>
      <c r="F13" s="120">
        <v>2</v>
      </c>
      <c r="G13" s="79">
        <v>2014</v>
      </c>
      <c r="H13" s="81" t="s">
        <v>145</v>
      </c>
      <c r="I13" s="81" t="s">
        <v>146</v>
      </c>
      <c r="J13" s="81" t="s">
        <v>147</v>
      </c>
      <c r="K13" s="79" t="s">
        <v>148</v>
      </c>
      <c r="L13" s="116">
        <v>1298</v>
      </c>
      <c r="N13" s="79" t="s">
        <v>149</v>
      </c>
      <c r="O13" s="166">
        <v>1</v>
      </c>
      <c r="P13" s="83">
        <v>134500000</v>
      </c>
      <c r="S13" s="122">
        <v>1</v>
      </c>
      <c r="T13" s="117">
        <v>2</v>
      </c>
      <c r="U13" s="79" t="str">
        <f>IF(S13=1,"Baik",IF(S13=2,"Kurang Baik",IF(S13=3,"Rusak Berat","")))</f>
        <v>Baik</v>
      </c>
      <c r="V13" s="79" t="str">
        <f>IF(AND(C13=2, T13&lt;&gt;""), _xlfn.IFNA(VLOOKUP(T13,'kk1'!$B$10:$C$109, 2, FALSE), ""), "")</f>
        <v>Ruang Sekretaris</v>
      </c>
      <c r="W13" s="117">
        <v>1</v>
      </c>
      <c r="X13" s="79" t="str">
        <f>IF(W13=1,"Baik",IF(W13=2,"Kurang Baik",IF(W13=3,"Rusak Berat",IF(W13=4,"Tidak Ditemukan",""))))</f>
        <v>Baik</v>
      </c>
      <c r="Y13" s="79" t="str">
        <f>IF(W13="", "Belum diisi", IF(OR(W13=1, W13=2, W13=3, W13=4), IF(W13&lt;S13, "Salah", "Benar"), "Salah" ))</f>
        <v>Benar</v>
      </c>
      <c r="Z13" s="79">
        <f>IF(OR(W13="", Y13="Salah"), 0, 1)</f>
        <v>1</v>
      </c>
      <c r="AA13" s="79" t="str">
        <f>IF(AND(C13=2, T13&lt;&gt;""), "update ta_kib_b set kd_ruang = "&amp;T13&amp;" where idpemda = '"&amp;B13&amp;"'", "")</f>
        <v>update ta_kib_b set kd_ruang = 2 where idpemda = '10020010012000002'</v>
      </c>
      <c r="AB13" s="79" t="str">
        <f>IF(C13=1, "Ta_Fn_KIB_A_Sensus", IF(C13=2, "Ta_Fn_KIB_B_Sensus", IF(C13=3, "Ta_Fn_KIB_C_Sensus", IF(C13=4, "Ta_Fn_KIB_D_Sensus", IF(C13=5, "Ta_Fn_KIB_E_Sensus", "")))))</f>
        <v>Ta_Fn_KIB_B_Sensus</v>
      </c>
      <c r="AC13" s="79" t="str">
        <f>IF(AND(W13&lt;&gt;"", AB13&lt;&gt;""), "update "&amp;AB13&amp;" set sensus = "&amp;W13&amp;" where idpemda = '"&amp;B13&amp;"'", "")</f>
        <v>update Ta_Fn_KIB_B_Sensus set sensus = 1 where idpemda = '10020010012000002'</v>
      </c>
      <c r="AD13" s="79">
        <f>ROWS($B$13:B13)</f>
        <v>1</v>
      </c>
      <c r="AE13" s="79" t="str">
        <f>IF(W13='kk4-7'!$A$1, AD13, "")</f>
        <v/>
      </c>
      <c r="AF13" s="79">
        <f>IFERROR(SMALL($AE$13:$AE$1063, AD13), "")</f>
        <v>101</v>
      </c>
    </row>
    <row r="14" spans="1:45" x14ac:dyDescent="0.25">
      <c r="A14" s="122">
        <f>IF(B14&lt;&gt;"", A13+1, "")</f>
        <v>2</v>
      </c>
      <c r="B14" s="80" t="s">
        <v>150</v>
      </c>
      <c r="C14" s="122">
        <v>2</v>
      </c>
      <c r="D14" s="79" t="s">
        <v>143</v>
      </c>
      <c r="E14" s="79" t="s">
        <v>144</v>
      </c>
      <c r="F14" s="120">
        <v>3</v>
      </c>
      <c r="G14" s="79">
        <v>2004</v>
      </c>
      <c r="H14" s="81" t="s">
        <v>145</v>
      </c>
      <c r="I14" s="81" t="s">
        <v>151</v>
      </c>
      <c r="J14" s="81" t="s">
        <v>152</v>
      </c>
      <c r="K14" s="79" t="s">
        <v>148</v>
      </c>
      <c r="L14" s="116">
        <v>1781</v>
      </c>
      <c r="N14" s="79" t="s">
        <v>149</v>
      </c>
      <c r="O14" s="166">
        <v>1</v>
      </c>
      <c r="P14" s="83">
        <v>149600000</v>
      </c>
      <c r="S14" s="122">
        <v>1</v>
      </c>
      <c r="T14" s="117">
        <v>3</v>
      </c>
      <c r="V14" s="79" t="str">
        <f>IF(AND(C14=2, T14&lt;&gt;""), _xlfn.IFNA(VLOOKUP(T14,'kk1'!$B$10:$C$109, 2, FALSE), ""), "")</f>
        <v>Ruang Penjaga</v>
      </c>
      <c r="W14" s="117">
        <v>1</v>
      </c>
      <c r="X14" s="79" t="str">
        <f t="shared" ref="X14:X77" si="2">IF(W14=1,"Baik",IF(W14=2,"Kurang Baik",IF(W14=3,"Rusak Berat",IF(W14=4,"Tidak Ditemukan",""))))</f>
        <v>Baik</v>
      </c>
      <c r="Y14" s="79" t="str">
        <f t="shared" ref="Y14:Y77" si="3">IF(W14="", "Belum diisi", IF(OR(W14=1, W14=2, W14=3, W14=4), IF(W14&lt;S14, "Salah", "Benar"), "Salah" ))</f>
        <v>Benar</v>
      </c>
      <c r="Z14" s="79">
        <f t="shared" ref="Z14:Z77" si="4">IF(OR(W14="", Y14="Salah"), 0, 1)</f>
        <v>1</v>
      </c>
      <c r="AA14" s="79" t="str">
        <f t="shared" ref="AA14:AA77" si="5">IF(AND(C14=2, T14&lt;&gt;""), "update ta_kib_b set kd_ruang = "&amp;T14&amp;" where idpemda = '"&amp;B14&amp;"'", "")</f>
        <v>update ta_kib_b set kd_ruang = 3 where idpemda = '01010010012000015'</v>
      </c>
      <c r="AB14" s="79" t="str">
        <f t="shared" ref="AB14:AB77" si="6">IF(C14=1, "Ta_Fn_KIB_A_Sensus", IF(C14=2, "Ta_Fn_KIB_B_Sensus", IF(C14=3, "Ta_Fn_KIB_C_Sensus", IF(C14=4, "Ta_Fn_KIB_D_Sensus", IF(C14=5, "Ta_Fn_KIB_E_Sensus", "")))))</f>
        <v>Ta_Fn_KIB_B_Sensus</v>
      </c>
      <c r="AC14" s="79" t="str">
        <f t="shared" ref="AC14:AC77" si="7">IF(AND(W14&lt;&gt;"", AB14&lt;&gt;""), "update "&amp;AB14&amp;" set sensus = "&amp;W14&amp;" where idpemda = '"&amp;B14&amp;"'", "")</f>
        <v>update Ta_Fn_KIB_B_Sensus set sensus = 1 where idpemda = '01010010012000015'</v>
      </c>
      <c r="AD14" s="79">
        <f>ROWS($B$13:B14)</f>
        <v>2</v>
      </c>
      <c r="AE14" s="79" t="str">
        <f>IF(W14='kk4-7'!$A$1, AD14, "")</f>
        <v/>
      </c>
      <c r="AF14" s="79">
        <f t="shared" ref="AF14:AF77" si="8">IFERROR(SMALL($AE$13:$AE$1063, AD14), "")</f>
        <v>102</v>
      </c>
    </row>
    <row r="15" spans="1:45" x14ac:dyDescent="0.25">
      <c r="A15" s="122">
        <f t="shared" ref="A15:A78" si="9">IF(B15&lt;&gt;"", A14+1, "")</f>
        <v>3</v>
      </c>
      <c r="B15" s="80" t="s">
        <v>153</v>
      </c>
      <c r="C15" s="122">
        <v>2</v>
      </c>
      <c r="D15" s="79" t="s">
        <v>143</v>
      </c>
      <c r="E15" s="79" t="s">
        <v>144</v>
      </c>
      <c r="F15" s="120">
        <v>4</v>
      </c>
      <c r="G15" s="79">
        <v>2002</v>
      </c>
      <c r="H15" s="81" t="s">
        <v>145</v>
      </c>
      <c r="I15" s="81" t="s">
        <v>154</v>
      </c>
      <c r="J15" s="81" t="s">
        <v>155</v>
      </c>
      <c r="K15" s="79" t="s">
        <v>148</v>
      </c>
      <c r="L15" s="116">
        <v>1781</v>
      </c>
      <c r="N15" s="79" t="s">
        <v>149</v>
      </c>
      <c r="O15" s="166">
        <v>1</v>
      </c>
      <c r="P15" s="83">
        <v>150000000</v>
      </c>
      <c r="Q15" s="79" t="s">
        <v>156</v>
      </c>
      <c r="S15" s="122">
        <v>1</v>
      </c>
      <c r="T15" s="117">
        <v>2</v>
      </c>
      <c r="V15" s="79" t="str">
        <f>IF(AND(C15=2, T15&lt;&gt;""), _xlfn.IFNA(VLOOKUP(T15,'kk1'!$B$10:$C$109, 2, FALSE), ""), "")</f>
        <v>Ruang Sekretaris</v>
      </c>
      <c r="W15" s="117">
        <v>1</v>
      </c>
      <c r="X15" s="79" t="str">
        <f t="shared" si="2"/>
        <v>Baik</v>
      </c>
      <c r="Y15" s="79" t="str">
        <f t="shared" si="3"/>
        <v>Benar</v>
      </c>
      <c r="Z15" s="79">
        <f t="shared" si="4"/>
        <v>1</v>
      </c>
      <c r="AA15" s="79" t="str">
        <f t="shared" si="5"/>
        <v>update ta_kib_b set kd_ruang = 2 where idpemda = '04010010012000012'</v>
      </c>
      <c r="AB15" s="79" t="str">
        <f t="shared" si="6"/>
        <v>Ta_Fn_KIB_B_Sensus</v>
      </c>
      <c r="AC15" s="79" t="str">
        <f t="shared" si="7"/>
        <v>update Ta_Fn_KIB_B_Sensus set sensus = 1 where idpemda = '04010010012000012'</v>
      </c>
      <c r="AD15" s="79">
        <f>ROWS($B$13:B15)</f>
        <v>3</v>
      </c>
      <c r="AE15" s="79" t="str">
        <f>IF(W15='kk4-7'!$A$1, AD15, "")</f>
        <v/>
      </c>
      <c r="AF15" s="79">
        <f t="shared" si="8"/>
        <v>103</v>
      </c>
    </row>
    <row r="16" spans="1:45" x14ac:dyDescent="0.25">
      <c r="A16" s="122">
        <f t="shared" si="9"/>
        <v>4</v>
      </c>
      <c r="B16" s="80" t="s">
        <v>157</v>
      </c>
      <c r="C16" s="122">
        <v>2</v>
      </c>
      <c r="D16" s="79" t="s">
        <v>143</v>
      </c>
      <c r="E16" s="79" t="s">
        <v>144</v>
      </c>
      <c r="F16" s="120">
        <v>5</v>
      </c>
      <c r="G16" s="79">
        <v>2012</v>
      </c>
      <c r="H16" s="81" t="s">
        <v>145</v>
      </c>
      <c r="I16" s="81" t="s">
        <v>158</v>
      </c>
      <c r="J16" s="81" t="s">
        <v>159</v>
      </c>
      <c r="K16" s="79" t="s">
        <v>148</v>
      </c>
      <c r="L16" s="116">
        <v>1998</v>
      </c>
      <c r="N16" s="79" t="s">
        <v>149</v>
      </c>
      <c r="O16" s="166">
        <v>1</v>
      </c>
      <c r="P16" s="83">
        <v>235961450</v>
      </c>
      <c r="S16" s="122">
        <v>1</v>
      </c>
      <c r="T16" s="117">
        <v>7</v>
      </c>
      <c r="V16" s="79" t="str">
        <f>IF(AND(C16=2, T16&lt;&gt;""), _xlfn.IFNA(VLOOKUP(T16,'kk1'!$B$10:$C$109, 2, FALSE), ""), "")</f>
        <v>Aula Kecil</v>
      </c>
      <c r="W16" s="117">
        <v>1</v>
      </c>
      <c r="X16" s="79" t="str">
        <f t="shared" si="2"/>
        <v>Baik</v>
      </c>
      <c r="Y16" s="79" t="str">
        <f t="shared" si="3"/>
        <v>Benar</v>
      </c>
      <c r="Z16" s="79">
        <f t="shared" si="4"/>
        <v>1</v>
      </c>
      <c r="AA16" s="79" t="str">
        <f t="shared" si="5"/>
        <v>update ta_kib_b set kd_ruang = 7 where idpemda = '04010010012000039'</v>
      </c>
      <c r="AB16" s="79" t="str">
        <f t="shared" si="6"/>
        <v>Ta_Fn_KIB_B_Sensus</v>
      </c>
      <c r="AC16" s="79" t="str">
        <f t="shared" si="7"/>
        <v>update Ta_Fn_KIB_B_Sensus set sensus = 1 where idpemda = '04010010012000039'</v>
      </c>
      <c r="AD16" s="79">
        <f>ROWS($B$13:B16)</f>
        <v>4</v>
      </c>
      <c r="AE16" s="79" t="str">
        <f>IF(W16='kk4-7'!$A$1, AD16, "")</f>
        <v/>
      </c>
      <c r="AF16" s="79">
        <f t="shared" si="8"/>
        <v>104</v>
      </c>
    </row>
    <row r="17" spans="1:32" x14ac:dyDescent="0.25">
      <c r="A17" s="122">
        <f t="shared" si="9"/>
        <v>5</v>
      </c>
      <c r="B17" s="80" t="s">
        <v>160</v>
      </c>
      <c r="C17" s="122">
        <v>2</v>
      </c>
      <c r="D17" s="79" t="s">
        <v>161</v>
      </c>
      <c r="E17" s="79" t="s">
        <v>162</v>
      </c>
      <c r="F17" s="120">
        <v>1</v>
      </c>
      <c r="G17" s="79">
        <v>2021</v>
      </c>
      <c r="H17" s="81" t="s">
        <v>163</v>
      </c>
      <c r="I17" s="81" t="s">
        <v>164</v>
      </c>
      <c r="J17" s="81" t="s">
        <v>165</v>
      </c>
      <c r="K17" s="79" t="s">
        <v>166</v>
      </c>
      <c r="L17" s="116">
        <v>125</v>
      </c>
      <c r="N17" s="79" t="s">
        <v>149</v>
      </c>
      <c r="O17" s="166">
        <v>1</v>
      </c>
      <c r="P17" s="83">
        <v>26285000</v>
      </c>
      <c r="S17" s="122">
        <v>1</v>
      </c>
      <c r="T17" s="117">
        <v>8</v>
      </c>
      <c r="V17" s="79" t="str">
        <f>IF(AND(C17=2, T17&lt;&gt;""), _xlfn.IFNA(VLOOKUP(T17,'kk1'!$B$10:$C$109, 2, FALSE), ""), "")</f>
        <v>Ruang Sekretariat</v>
      </c>
      <c r="W17" s="117">
        <v>1</v>
      </c>
      <c r="X17" s="79" t="str">
        <f t="shared" si="2"/>
        <v>Baik</v>
      </c>
      <c r="Y17" s="79" t="str">
        <f t="shared" si="3"/>
        <v>Benar</v>
      </c>
      <c r="Z17" s="79">
        <f t="shared" si="4"/>
        <v>1</v>
      </c>
      <c r="AA17" s="79" t="str">
        <f t="shared" si="5"/>
        <v>update ta_kib_b set kd_ruang = 8 where idpemda = '10020010012001132'</v>
      </c>
      <c r="AB17" s="79" t="str">
        <f t="shared" si="6"/>
        <v>Ta_Fn_KIB_B_Sensus</v>
      </c>
      <c r="AC17" s="79" t="str">
        <f t="shared" si="7"/>
        <v>update Ta_Fn_KIB_B_Sensus set sensus = 1 where idpemda = '10020010012001132'</v>
      </c>
      <c r="AD17" s="79">
        <f>ROWS($B$13:B17)</f>
        <v>5</v>
      </c>
      <c r="AE17" s="79" t="str">
        <f>IF(W17='kk4-7'!$A$1, AD17, "")</f>
        <v/>
      </c>
      <c r="AF17" s="79">
        <f t="shared" si="8"/>
        <v>105</v>
      </c>
    </row>
    <row r="18" spans="1:32" x14ac:dyDescent="0.25">
      <c r="A18" s="122">
        <f t="shared" si="9"/>
        <v>6</v>
      </c>
      <c r="B18" s="80" t="s">
        <v>167</v>
      </c>
      <c r="C18" s="122">
        <v>2</v>
      </c>
      <c r="D18" s="79" t="s">
        <v>168</v>
      </c>
      <c r="E18" s="79" t="s">
        <v>169</v>
      </c>
      <c r="F18" s="120">
        <v>4</v>
      </c>
      <c r="G18" s="79">
        <v>2007</v>
      </c>
      <c r="H18" s="81" t="s">
        <v>170</v>
      </c>
      <c r="I18" s="81" t="s">
        <v>171</v>
      </c>
      <c r="J18" s="81" t="s">
        <v>172</v>
      </c>
      <c r="K18" s="79" t="s">
        <v>148</v>
      </c>
      <c r="L18" s="116">
        <v>1493</v>
      </c>
      <c r="N18" s="79" t="s">
        <v>149</v>
      </c>
      <c r="O18" s="166">
        <v>1</v>
      </c>
      <c r="P18" s="83">
        <v>98000000</v>
      </c>
      <c r="S18" s="122">
        <v>1</v>
      </c>
      <c r="T18" s="117">
        <v>14</v>
      </c>
      <c r="V18" s="79" t="str">
        <f>IF(AND(C18=2, T18&lt;&gt;""), _xlfn.IFNA(VLOOKUP(T18,'kk1'!$B$10:$C$109, 2, FALSE), ""), "")</f>
        <v>Ruang Bidang PP, PA</v>
      </c>
      <c r="W18" s="117">
        <v>1</v>
      </c>
      <c r="X18" s="79" t="str">
        <f t="shared" si="2"/>
        <v>Baik</v>
      </c>
      <c r="Y18" s="79" t="str">
        <f t="shared" si="3"/>
        <v>Benar</v>
      </c>
      <c r="Z18" s="79">
        <f t="shared" si="4"/>
        <v>1</v>
      </c>
      <c r="AA18" s="79" t="str">
        <f t="shared" si="5"/>
        <v>update ta_kib_b set kd_ruang = 14 where idpemda = '10020010012000005'</v>
      </c>
      <c r="AB18" s="79" t="str">
        <f t="shared" si="6"/>
        <v>Ta_Fn_KIB_B_Sensus</v>
      </c>
      <c r="AC18" s="79" t="str">
        <f t="shared" si="7"/>
        <v>update Ta_Fn_KIB_B_Sensus set sensus = 1 where idpemda = '10020010012000005'</v>
      </c>
      <c r="AD18" s="79">
        <f>ROWS($B$13:B18)</f>
        <v>6</v>
      </c>
      <c r="AE18" s="79" t="str">
        <f>IF(W18='kk4-7'!$A$1, AD18, "")</f>
        <v/>
      </c>
      <c r="AF18" s="79">
        <f t="shared" si="8"/>
        <v>106</v>
      </c>
    </row>
    <row r="19" spans="1:32" x14ac:dyDescent="0.25">
      <c r="A19" s="122">
        <f t="shared" si="9"/>
        <v>7</v>
      </c>
      <c r="B19" s="80" t="s">
        <v>173</v>
      </c>
      <c r="C19" s="122">
        <v>2</v>
      </c>
      <c r="D19" s="79" t="s">
        <v>168</v>
      </c>
      <c r="E19" s="79" t="s">
        <v>169</v>
      </c>
      <c r="F19" s="120">
        <v>5</v>
      </c>
      <c r="G19" s="79">
        <v>2014</v>
      </c>
      <c r="H19" s="81" t="s">
        <v>145</v>
      </c>
      <c r="I19" s="81" t="s">
        <v>174</v>
      </c>
      <c r="J19" s="81" t="s">
        <v>175</v>
      </c>
      <c r="K19" s="79" t="s">
        <v>148</v>
      </c>
      <c r="L19" s="116">
        <v>2494</v>
      </c>
      <c r="N19" s="79" t="s">
        <v>149</v>
      </c>
      <c r="O19" s="166">
        <v>1</v>
      </c>
      <c r="P19" s="83">
        <v>427070000</v>
      </c>
      <c r="Q19" s="125" t="s">
        <v>176</v>
      </c>
      <c r="S19" s="122">
        <v>1</v>
      </c>
      <c r="T19" s="117">
        <v>12</v>
      </c>
      <c r="V19" s="79" t="str">
        <f>IF(AND(C19=2, T19&lt;&gt;""), _xlfn.IFNA(VLOOKUP(T19,'kk1'!$B$10:$C$109, 2, FALSE), ""), "")</f>
        <v>Ruang Bidang KB</v>
      </c>
      <c r="W19" s="117">
        <v>1</v>
      </c>
      <c r="X19" s="79" t="str">
        <f t="shared" si="2"/>
        <v>Baik</v>
      </c>
      <c r="Y19" s="79" t="str">
        <f t="shared" si="3"/>
        <v>Benar</v>
      </c>
      <c r="Z19" s="79">
        <f t="shared" si="4"/>
        <v>1</v>
      </c>
      <c r="AA19" s="79" t="str">
        <f t="shared" si="5"/>
        <v>update ta_kib_b set kd_ruang = 12 where idpemda = '10020010012000006'</v>
      </c>
      <c r="AB19" s="79" t="str">
        <f t="shared" si="6"/>
        <v>Ta_Fn_KIB_B_Sensus</v>
      </c>
      <c r="AC19" s="79" t="str">
        <f t="shared" si="7"/>
        <v>update Ta_Fn_KIB_B_Sensus set sensus = 1 where idpemda = '10020010012000006'</v>
      </c>
      <c r="AD19" s="79">
        <f>ROWS($B$13:B19)</f>
        <v>7</v>
      </c>
      <c r="AE19" s="79" t="str">
        <f>IF(W19='kk4-7'!$A$1, AD19, "")</f>
        <v/>
      </c>
      <c r="AF19" s="79">
        <f t="shared" si="8"/>
        <v>107</v>
      </c>
    </row>
    <row r="20" spans="1:32" x14ac:dyDescent="0.25">
      <c r="A20" s="122">
        <f t="shared" si="9"/>
        <v>8</v>
      </c>
      <c r="B20" s="80" t="s">
        <v>177</v>
      </c>
      <c r="C20" s="122">
        <v>2</v>
      </c>
      <c r="D20" s="79" t="s">
        <v>178</v>
      </c>
      <c r="E20" s="79" t="s">
        <v>179</v>
      </c>
      <c r="F20" s="120">
        <v>1</v>
      </c>
      <c r="G20" s="79">
        <v>2015</v>
      </c>
      <c r="H20" s="81" t="s">
        <v>145</v>
      </c>
      <c r="I20" s="81" t="s">
        <v>180</v>
      </c>
      <c r="J20" s="81" t="s">
        <v>181</v>
      </c>
      <c r="L20" s="116">
        <v>2494</v>
      </c>
      <c r="N20" s="79" t="s">
        <v>149</v>
      </c>
      <c r="O20" s="166">
        <v>1</v>
      </c>
      <c r="P20" s="83">
        <v>223876000</v>
      </c>
      <c r="Q20" s="79" t="s">
        <v>182</v>
      </c>
      <c r="S20" s="122">
        <v>1</v>
      </c>
      <c r="T20" s="117">
        <v>12</v>
      </c>
      <c r="V20" s="79" t="str">
        <f>IF(AND(C20=2, T20&lt;&gt;""), _xlfn.IFNA(VLOOKUP(T20,'kk1'!$B$10:$C$109, 2, FALSE), ""), "")</f>
        <v>Ruang Bidang KB</v>
      </c>
      <c r="W20" s="117">
        <v>1</v>
      </c>
      <c r="X20" s="79" t="str">
        <f t="shared" si="2"/>
        <v>Baik</v>
      </c>
      <c r="Y20" s="79" t="str">
        <f t="shared" si="3"/>
        <v>Benar</v>
      </c>
      <c r="Z20" s="79">
        <f t="shared" si="4"/>
        <v>1</v>
      </c>
      <c r="AA20" s="79" t="str">
        <f t="shared" si="5"/>
        <v>update ta_kib_b set kd_ruang = 12 where idpemda = '10020010012000008'</v>
      </c>
      <c r="AB20" s="79" t="str">
        <f t="shared" si="6"/>
        <v>Ta_Fn_KIB_B_Sensus</v>
      </c>
      <c r="AC20" s="79" t="str">
        <f t="shared" si="7"/>
        <v>update Ta_Fn_KIB_B_Sensus set sensus = 1 where idpemda = '10020010012000008'</v>
      </c>
      <c r="AD20" s="79">
        <f>ROWS($B$13:B20)</f>
        <v>8</v>
      </c>
      <c r="AE20" s="79" t="str">
        <f>IF(W20='kk4-7'!$A$1, AD20, "")</f>
        <v/>
      </c>
      <c r="AF20" s="79">
        <f t="shared" si="8"/>
        <v>108</v>
      </c>
    </row>
    <row r="21" spans="1:32" x14ac:dyDescent="0.25">
      <c r="A21" s="122">
        <f t="shared" si="9"/>
        <v>9</v>
      </c>
      <c r="B21" s="80" t="s">
        <v>183</v>
      </c>
      <c r="C21" s="122">
        <v>2</v>
      </c>
      <c r="D21" s="79" t="s">
        <v>184</v>
      </c>
      <c r="E21" s="79" t="s">
        <v>185</v>
      </c>
      <c r="F21" s="120">
        <v>1</v>
      </c>
      <c r="G21" s="79">
        <v>2015</v>
      </c>
      <c r="H21" s="81" t="s">
        <v>186</v>
      </c>
      <c r="I21" s="81" t="s">
        <v>187</v>
      </c>
      <c r="J21" s="81" t="s">
        <v>114</v>
      </c>
      <c r="K21" s="79" t="s">
        <v>188</v>
      </c>
      <c r="N21" s="79" t="s">
        <v>149</v>
      </c>
      <c r="O21" s="166">
        <v>1</v>
      </c>
      <c r="P21" s="83">
        <v>75500000</v>
      </c>
      <c r="Q21" s="79" t="s">
        <v>189</v>
      </c>
      <c r="S21" s="122">
        <v>1</v>
      </c>
      <c r="T21" s="117">
        <v>12</v>
      </c>
      <c r="V21" s="79" t="str">
        <f>IF(AND(C21=2, T21&lt;&gt;""), _xlfn.IFNA(VLOOKUP(T21,'kk1'!$B$10:$C$109, 2, FALSE), ""), "")</f>
        <v>Ruang Bidang KB</v>
      </c>
      <c r="W21" s="117">
        <v>1</v>
      </c>
      <c r="X21" s="79" t="str">
        <f t="shared" si="2"/>
        <v>Baik</v>
      </c>
      <c r="Y21" s="79" t="str">
        <f t="shared" si="3"/>
        <v>Benar</v>
      </c>
      <c r="Z21" s="79">
        <f t="shared" si="4"/>
        <v>1</v>
      </c>
      <c r="AA21" s="79" t="str">
        <f t="shared" si="5"/>
        <v>update ta_kib_b set kd_ruang = 12 where idpemda = '10020010012000009'</v>
      </c>
      <c r="AB21" s="79" t="str">
        <f t="shared" si="6"/>
        <v>Ta_Fn_KIB_B_Sensus</v>
      </c>
      <c r="AC21" s="79" t="str">
        <f t="shared" si="7"/>
        <v>update Ta_Fn_KIB_B_Sensus set sensus = 1 where idpemda = '10020010012000009'</v>
      </c>
      <c r="AD21" s="79">
        <f>ROWS($B$13:B21)</f>
        <v>9</v>
      </c>
      <c r="AE21" s="79" t="str">
        <f>IF(W21='kk4-7'!$A$1, AD21, "")</f>
        <v/>
      </c>
      <c r="AF21" s="79">
        <f t="shared" si="8"/>
        <v>109</v>
      </c>
    </row>
    <row r="22" spans="1:32" x14ac:dyDescent="0.25">
      <c r="A22" s="122">
        <f t="shared" si="9"/>
        <v>10</v>
      </c>
      <c r="B22" s="80" t="s">
        <v>190</v>
      </c>
      <c r="C22" s="122">
        <v>2</v>
      </c>
      <c r="D22" s="79" t="s">
        <v>191</v>
      </c>
      <c r="E22" s="79" t="s">
        <v>192</v>
      </c>
      <c r="F22" s="120">
        <v>71</v>
      </c>
      <c r="G22" s="79">
        <v>2008</v>
      </c>
      <c r="H22" s="81" t="s">
        <v>170</v>
      </c>
      <c r="I22" s="81" t="s">
        <v>193</v>
      </c>
      <c r="J22" s="81" t="s">
        <v>194</v>
      </c>
      <c r="K22" s="79" t="s">
        <v>148</v>
      </c>
      <c r="L22" s="116">
        <v>125</v>
      </c>
      <c r="N22" s="79" t="s">
        <v>149</v>
      </c>
      <c r="O22" s="166">
        <v>1</v>
      </c>
      <c r="P22" s="83">
        <v>12985000</v>
      </c>
      <c r="R22" s="81" t="s">
        <v>2133</v>
      </c>
      <c r="S22" s="122">
        <v>1</v>
      </c>
      <c r="T22" s="117">
        <v>8</v>
      </c>
      <c r="V22" s="79" t="str">
        <f>IF(AND(C22=2, T22&lt;&gt;""), _xlfn.IFNA(VLOOKUP(T22,'kk1'!$B$10:$C$109, 2, FALSE), ""), "")</f>
        <v>Ruang Sekretariat</v>
      </c>
      <c r="W22" s="117">
        <v>2</v>
      </c>
      <c r="X22" s="79" t="str">
        <f t="shared" si="2"/>
        <v>Kurang Baik</v>
      </c>
      <c r="Y22" s="79" t="str">
        <f t="shared" si="3"/>
        <v>Benar</v>
      </c>
      <c r="Z22" s="79">
        <f t="shared" si="4"/>
        <v>1</v>
      </c>
      <c r="AA22" s="79" t="str">
        <f t="shared" si="5"/>
        <v>update ta_kib_b set kd_ruang = 8 where idpemda = '10020010012000079'</v>
      </c>
      <c r="AB22" s="79" t="str">
        <f t="shared" si="6"/>
        <v>Ta_Fn_KIB_B_Sensus</v>
      </c>
      <c r="AC22" s="79" t="str">
        <f t="shared" si="7"/>
        <v>update Ta_Fn_KIB_B_Sensus set sensus = 2 where idpemda = '10020010012000079'</v>
      </c>
      <c r="AD22" s="79">
        <f>ROWS($B$13:B22)</f>
        <v>10</v>
      </c>
      <c r="AE22" s="79" t="str">
        <f>IF(W22='kk4-7'!$A$1, AD22, "")</f>
        <v/>
      </c>
      <c r="AF22" s="79">
        <f t="shared" si="8"/>
        <v>110</v>
      </c>
    </row>
    <row r="23" spans="1:32" x14ac:dyDescent="0.25">
      <c r="A23" s="122">
        <f t="shared" si="9"/>
        <v>11</v>
      </c>
      <c r="B23" s="80" t="s">
        <v>195</v>
      </c>
      <c r="C23" s="122">
        <v>2</v>
      </c>
      <c r="D23" s="79" t="s">
        <v>191</v>
      </c>
      <c r="E23" s="79" t="s">
        <v>192</v>
      </c>
      <c r="F23" s="120">
        <v>72</v>
      </c>
      <c r="G23" s="79">
        <v>2008</v>
      </c>
      <c r="H23" s="81" t="s">
        <v>170</v>
      </c>
      <c r="I23" s="81" t="s">
        <v>193</v>
      </c>
      <c r="J23" s="81" t="s">
        <v>196</v>
      </c>
      <c r="K23" s="79" t="s">
        <v>148</v>
      </c>
      <c r="L23" s="116">
        <v>125</v>
      </c>
      <c r="N23" s="79" t="s">
        <v>149</v>
      </c>
      <c r="O23" s="166">
        <v>1</v>
      </c>
      <c r="P23" s="83">
        <v>12985000</v>
      </c>
      <c r="R23" s="81" t="s">
        <v>2133</v>
      </c>
      <c r="S23" s="122">
        <v>1</v>
      </c>
      <c r="T23" s="117">
        <v>8</v>
      </c>
      <c r="V23" s="79" t="str">
        <f>IF(AND(C23=2, T23&lt;&gt;""), _xlfn.IFNA(VLOOKUP(T23,'kk1'!$B$10:$C$109, 2, FALSE), ""), "")</f>
        <v>Ruang Sekretariat</v>
      </c>
      <c r="W23" s="117">
        <v>2</v>
      </c>
      <c r="X23" s="79" t="str">
        <f t="shared" si="2"/>
        <v>Kurang Baik</v>
      </c>
      <c r="Y23" s="79" t="str">
        <f t="shared" si="3"/>
        <v>Benar</v>
      </c>
      <c r="Z23" s="79">
        <f t="shared" si="4"/>
        <v>1</v>
      </c>
      <c r="AA23" s="79" t="str">
        <f t="shared" si="5"/>
        <v>update ta_kib_b set kd_ruang = 8 where idpemda = '10020010012000080'</v>
      </c>
      <c r="AB23" s="79" t="str">
        <f t="shared" si="6"/>
        <v>Ta_Fn_KIB_B_Sensus</v>
      </c>
      <c r="AC23" s="79" t="str">
        <f t="shared" si="7"/>
        <v>update Ta_Fn_KIB_B_Sensus set sensus = 2 where idpemda = '10020010012000080'</v>
      </c>
      <c r="AD23" s="79">
        <f>ROWS($B$13:B23)</f>
        <v>11</v>
      </c>
      <c r="AE23" s="79" t="str">
        <f>IF(W23='kk4-7'!$A$1, AD23, "")</f>
        <v/>
      </c>
      <c r="AF23" s="79">
        <f t="shared" si="8"/>
        <v>111</v>
      </c>
    </row>
    <row r="24" spans="1:32" x14ac:dyDescent="0.25">
      <c r="A24" s="122">
        <f t="shared" si="9"/>
        <v>12</v>
      </c>
      <c r="B24" s="80" t="s">
        <v>197</v>
      </c>
      <c r="C24" s="122">
        <v>2</v>
      </c>
      <c r="D24" s="79" t="s">
        <v>191</v>
      </c>
      <c r="E24" s="79" t="s">
        <v>192</v>
      </c>
      <c r="F24" s="120">
        <v>73</v>
      </c>
      <c r="G24" s="79">
        <v>2008</v>
      </c>
      <c r="H24" s="81" t="s">
        <v>170</v>
      </c>
      <c r="I24" s="81" t="s">
        <v>193</v>
      </c>
      <c r="J24" s="81" t="s">
        <v>198</v>
      </c>
      <c r="K24" s="79" t="s">
        <v>148</v>
      </c>
      <c r="L24" s="116">
        <v>125</v>
      </c>
      <c r="N24" s="79" t="s">
        <v>149</v>
      </c>
      <c r="O24" s="166">
        <v>1</v>
      </c>
      <c r="P24" s="83">
        <v>12985000</v>
      </c>
      <c r="R24" s="141" t="s">
        <v>2159</v>
      </c>
      <c r="S24" s="122">
        <v>1</v>
      </c>
      <c r="T24" s="117">
        <v>8</v>
      </c>
      <c r="V24" s="79" t="str">
        <f>IF(AND(C24=2, T24&lt;&gt;""), _xlfn.IFNA(VLOOKUP(T24,'kk1'!$B$10:$C$109, 2, FALSE), ""), "")</f>
        <v>Ruang Sekretariat</v>
      </c>
      <c r="W24" s="117">
        <v>4</v>
      </c>
      <c r="X24" s="79" t="str">
        <f t="shared" si="2"/>
        <v>Tidak Ditemukan</v>
      </c>
      <c r="Y24" s="79" t="str">
        <f t="shared" si="3"/>
        <v>Benar</v>
      </c>
      <c r="Z24" s="79">
        <f t="shared" si="4"/>
        <v>1</v>
      </c>
      <c r="AA24" s="79" t="str">
        <f t="shared" si="5"/>
        <v>update ta_kib_b set kd_ruang = 8 where idpemda = '10020010012000081'</v>
      </c>
      <c r="AB24" s="79" t="str">
        <f t="shared" si="6"/>
        <v>Ta_Fn_KIB_B_Sensus</v>
      </c>
      <c r="AC24" s="79" t="str">
        <f t="shared" si="7"/>
        <v>update Ta_Fn_KIB_B_Sensus set sensus = 4 where idpemda = '10020010012000081'</v>
      </c>
      <c r="AD24" s="79">
        <f>ROWS($B$13:B24)</f>
        <v>12</v>
      </c>
      <c r="AE24" s="79" t="str">
        <f>IF(W24='kk4-7'!$A$1, AD24, "")</f>
        <v/>
      </c>
      <c r="AF24" s="79">
        <f t="shared" si="8"/>
        <v>112</v>
      </c>
    </row>
    <row r="25" spans="1:32" x14ac:dyDescent="0.25">
      <c r="A25" s="122">
        <f t="shared" si="9"/>
        <v>13</v>
      </c>
      <c r="B25" s="80" t="s">
        <v>199</v>
      </c>
      <c r="C25" s="122">
        <v>2</v>
      </c>
      <c r="D25" s="79" t="s">
        <v>191</v>
      </c>
      <c r="E25" s="79" t="s">
        <v>192</v>
      </c>
      <c r="F25" s="120">
        <v>74</v>
      </c>
      <c r="G25" s="79">
        <v>2008</v>
      </c>
      <c r="H25" s="81" t="s">
        <v>170</v>
      </c>
      <c r="I25" s="81" t="s">
        <v>193</v>
      </c>
      <c r="J25" s="81" t="s">
        <v>200</v>
      </c>
      <c r="K25" s="79" t="s">
        <v>148</v>
      </c>
      <c r="L25" s="116">
        <v>125</v>
      </c>
      <c r="N25" s="79" t="s">
        <v>149</v>
      </c>
      <c r="O25" s="166">
        <v>1</v>
      </c>
      <c r="P25" s="83">
        <v>12985000</v>
      </c>
      <c r="S25" s="122">
        <v>1</v>
      </c>
      <c r="T25" s="117">
        <v>8</v>
      </c>
      <c r="V25" s="79" t="str">
        <f>IF(AND(C25=2, T25&lt;&gt;""), _xlfn.IFNA(VLOOKUP(T25,'kk1'!$B$10:$C$109, 2, FALSE), ""), "")</f>
        <v>Ruang Sekretariat</v>
      </c>
      <c r="W25" s="117">
        <v>2</v>
      </c>
      <c r="X25" s="79" t="str">
        <f t="shared" si="2"/>
        <v>Kurang Baik</v>
      </c>
      <c r="Y25" s="79" t="str">
        <f t="shared" si="3"/>
        <v>Benar</v>
      </c>
      <c r="Z25" s="79">
        <f t="shared" si="4"/>
        <v>1</v>
      </c>
      <c r="AA25" s="79" t="str">
        <f t="shared" si="5"/>
        <v>update ta_kib_b set kd_ruang = 8 where idpemda = '10020010012000082'</v>
      </c>
      <c r="AB25" s="79" t="str">
        <f t="shared" si="6"/>
        <v>Ta_Fn_KIB_B_Sensus</v>
      </c>
      <c r="AC25" s="79" t="str">
        <f t="shared" si="7"/>
        <v>update Ta_Fn_KIB_B_Sensus set sensus = 2 where idpemda = '10020010012000082'</v>
      </c>
      <c r="AD25" s="79">
        <f>ROWS($B$13:B25)</f>
        <v>13</v>
      </c>
      <c r="AE25" s="79" t="str">
        <f>IF(W25='kk4-7'!$A$1, AD25, "")</f>
        <v/>
      </c>
      <c r="AF25" s="79">
        <f t="shared" si="8"/>
        <v>116</v>
      </c>
    </row>
    <row r="26" spans="1:32" x14ac:dyDescent="0.25">
      <c r="A26" s="122">
        <f t="shared" si="9"/>
        <v>14</v>
      </c>
      <c r="B26" s="80" t="s">
        <v>201</v>
      </c>
      <c r="C26" s="122">
        <v>2</v>
      </c>
      <c r="D26" s="79" t="s">
        <v>191</v>
      </c>
      <c r="E26" s="79" t="s">
        <v>192</v>
      </c>
      <c r="F26" s="120">
        <v>75</v>
      </c>
      <c r="G26" s="79">
        <v>2008</v>
      </c>
      <c r="H26" s="81" t="s">
        <v>170</v>
      </c>
      <c r="I26" s="81" t="s">
        <v>193</v>
      </c>
      <c r="J26" s="81" t="s">
        <v>202</v>
      </c>
      <c r="K26" s="79" t="s">
        <v>148</v>
      </c>
      <c r="L26" s="116">
        <v>125</v>
      </c>
      <c r="N26" s="79" t="s">
        <v>149</v>
      </c>
      <c r="O26" s="166">
        <v>1</v>
      </c>
      <c r="P26" s="83">
        <v>12985000</v>
      </c>
      <c r="R26" s="81" t="s">
        <v>2133</v>
      </c>
      <c r="S26" s="122">
        <v>1</v>
      </c>
      <c r="T26" s="117">
        <v>8</v>
      </c>
      <c r="V26" s="79" t="str">
        <f>IF(AND(C26=2, T26&lt;&gt;""), _xlfn.IFNA(VLOOKUP(T26,'kk1'!$B$10:$C$109, 2, FALSE), ""), "")</f>
        <v>Ruang Sekretariat</v>
      </c>
      <c r="W26" s="117">
        <v>2</v>
      </c>
      <c r="X26" s="79" t="str">
        <f t="shared" si="2"/>
        <v>Kurang Baik</v>
      </c>
      <c r="Y26" s="79" t="str">
        <f t="shared" si="3"/>
        <v>Benar</v>
      </c>
      <c r="Z26" s="79">
        <f t="shared" si="4"/>
        <v>1</v>
      </c>
      <c r="AA26" s="79" t="str">
        <f t="shared" si="5"/>
        <v>update ta_kib_b set kd_ruang = 8 where idpemda = '10020010012000083'</v>
      </c>
      <c r="AB26" s="79" t="str">
        <f t="shared" si="6"/>
        <v>Ta_Fn_KIB_B_Sensus</v>
      </c>
      <c r="AC26" s="79" t="str">
        <f t="shared" si="7"/>
        <v>update Ta_Fn_KIB_B_Sensus set sensus = 2 where idpemda = '10020010012000083'</v>
      </c>
      <c r="AD26" s="79">
        <f>ROWS($B$13:B26)</f>
        <v>14</v>
      </c>
      <c r="AE26" s="79" t="str">
        <f>IF(W26='kk4-7'!$A$1, AD26, "")</f>
        <v/>
      </c>
      <c r="AF26" s="79">
        <f t="shared" si="8"/>
        <v>117</v>
      </c>
    </row>
    <row r="27" spans="1:32" x14ac:dyDescent="0.25">
      <c r="A27" s="122">
        <f t="shared" si="9"/>
        <v>15</v>
      </c>
      <c r="B27" s="80" t="s">
        <v>203</v>
      </c>
      <c r="C27" s="122">
        <v>2</v>
      </c>
      <c r="D27" s="79" t="s">
        <v>191</v>
      </c>
      <c r="E27" s="79" t="s">
        <v>192</v>
      </c>
      <c r="F27" s="120">
        <v>76</v>
      </c>
      <c r="G27" s="79">
        <v>2008</v>
      </c>
      <c r="H27" s="81" t="s">
        <v>170</v>
      </c>
      <c r="I27" s="81" t="s">
        <v>193</v>
      </c>
      <c r="J27" s="81" t="s">
        <v>204</v>
      </c>
      <c r="K27" s="79" t="s">
        <v>148</v>
      </c>
      <c r="L27" s="116">
        <v>125</v>
      </c>
      <c r="N27" s="79" t="s">
        <v>149</v>
      </c>
      <c r="O27" s="166">
        <v>1</v>
      </c>
      <c r="P27" s="83">
        <v>12985000</v>
      </c>
      <c r="R27" s="81" t="s">
        <v>2133</v>
      </c>
      <c r="S27" s="122">
        <v>1</v>
      </c>
      <c r="T27" s="117">
        <v>8</v>
      </c>
      <c r="V27" s="79" t="str">
        <f>IF(AND(C27=2, T27&lt;&gt;""), _xlfn.IFNA(VLOOKUP(T27,'kk1'!$B$10:$C$109, 2, FALSE), ""), "")</f>
        <v>Ruang Sekretariat</v>
      </c>
      <c r="W27" s="117">
        <v>2</v>
      </c>
      <c r="X27" s="79" t="str">
        <f t="shared" si="2"/>
        <v>Kurang Baik</v>
      </c>
      <c r="Y27" s="79" t="str">
        <f t="shared" si="3"/>
        <v>Benar</v>
      </c>
      <c r="Z27" s="79">
        <f t="shared" si="4"/>
        <v>1</v>
      </c>
      <c r="AA27" s="79" t="str">
        <f t="shared" si="5"/>
        <v>update ta_kib_b set kd_ruang = 8 where idpemda = '10020010012000084'</v>
      </c>
      <c r="AB27" s="79" t="str">
        <f t="shared" si="6"/>
        <v>Ta_Fn_KIB_B_Sensus</v>
      </c>
      <c r="AC27" s="79" t="str">
        <f t="shared" si="7"/>
        <v>update Ta_Fn_KIB_B_Sensus set sensus = 2 where idpemda = '10020010012000084'</v>
      </c>
      <c r="AD27" s="79">
        <f>ROWS($B$13:B27)</f>
        <v>15</v>
      </c>
      <c r="AE27" s="79" t="str">
        <f>IF(W27='kk4-7'!$A$1, AD27, "")</f>
        <v/>
      </c>
      <c r="AF27" s="79">
        <f t="shared" si="8"/>
        <v>118</v>
      </c>
    </row>
    <row r="28" spans="1:32" x14ac:dyDescent="0.25">
      <c r="A28" s="122">
        <f t="shared" si="9"/>
        <v>16</v>
      </c>
      <c r="B28" s="80" t="s">
        <v>205</v>
      </c>
      <c r="C28" s="122">
        <v>2</v>
      </c>
      <c r="D28" s="79" t="s">
        <v>191</v>
      </c>
      <c r="E28" s="79" t="s">
        <v>192</v>
      </c>
      <c r="F28" s="120">
        <v>77</v>
      </c>
      <c r="G28" s="79">
        <v>2008</v>
      </c>
      <c r="H28" s="81" t="s">
        <v>170</v>
      </c>
      <c r="I28" s="81" t="s">
        <v>193</v>
      </c>
      <c r="J28" s="81" t="s">
        <v>206</v>
      </c>
      <c r="K28" s="79" t="s">
        <v>148</v>
      </c>
      <c r="L28" s="116">
        <v>125</v>
      </c>
      <c r="N28" s="79" t="s">
        <v>149</v>
      </c>
      <c r="O28" s="166">
        <v>1</v>
      </c>
      <c r="P28" s="83">
        <v>12985000</v>
      </c>
      <c r="S28" s="122">
        <v>1</v>
      </c>
      <c r="T28" s="117">
        <v>8</v>
      </c>
      <c r="V28" s="79" t="str">
        <f>IF(AND(C28=2, T28&lt;&gt;""), _xlfn.IFNA(VLOOKUP(T28,'kk1'!$B$10:$C$109, 2, FALSE), ""), "")</f>
        <v>Ruang Sekretariat</v>
      </c>
      <c r="W28" s="117">
        <v>2</v>
      </c>
      <c r="X28" s="79" t="str">
        <f t="shared" si="2"/>
        <v>Kurang Baik</v>
      </c>
      <c r="Y28" s="79" t="str">
        <f t="shared" si="3"/>
        <v>Benar</v>
      </c>
      <c r="Z28" s="79">
        <f t="shared" si="4"/>
        <v>1</v>
      </c>
      <c r="AA28" s="79" t="str">
        <f t="shared" si="5"/>
        <v>update ta_kib_b set kd_ruang = 8 where idpemda = '10020010012000085'</v>
      </c>
      <c r="AB28" s="79" t="str">
        <f t="shared" si="6"/>
        <v>Ta_Fn_KIB_B_Sensus</v>
      </c>
      <c r="AC28" s="79" t="str">
        <f t="shared" si="7"/>
        <v>update Ta_Fn_KIB_B_Sensus set sensus = 2 where idpemda = '10020010012000085'</v>
      </c>
      <c r="AD28" s="79">
        <f>ROWS($B$13:B28)</f>
        <v>16</v>
      </c>
      <c r="AE28" s="79" t="str">
        <f>IF(W28='kk4-7'!$A$1, AD28, "")</f>
        <v/>
      </c>
      <c r="AF28" s="79">
        <f t="shared" si="8"/>
        <v>120</v>
      </c>
    </row>
    <row r="29" spans="1:32" x14ac:dyDescent="0.25">
      <c r="A29" s="122">
        <f t="shared" si="9"/>
        <v>17</v>
      </c>
      <c r="B29" s="80" t="s">
        <v>207</v>
      </c>
      <c r="C29" s="122">
        <v>2</v>
      </c>
      <c r="D29" s="79" t="s">
        <v>191</v>
      </c>
      <c r="E29" s="79" t="s">
        <v>192</v>
      </c>
      <c r="F29" s="120">
        <v>78</v>
      </c>
      <c r="G29" s="79">
        <v>2008</v>
      </c>
      <c r="H29" s="81" t="s">
        <v>170</v>
      </c>
      <c r="I29" s="81" t="s">
        <v>193</v>
      </c>
      <c r="J29" s="81" t="s">
        <v>208</v>
      </c>
      <c r="K29" s="79" t="s">
        <v>148</v>
      </c>
      <c r="L29" s="116">
        <v>125</v>
      </c>
      <c r="N29" s="79" t="s">
        <v>149</v>
      </c>
      <c r="O29" s="166">
        <v>1</v>
      </c>
      <c r="P29" s="83">
        <v>12985000</v>
      </c>
      <c r="R29" s="81" t="s">
        <v>2133</v>
      </c>
      <c r="S29" s="122">
        <v>1</v>
      </c>
      <c r="T29" s="117">
        <v>8</v>
      </c>
      <c r="V29" s="79" t="str">
        <f>IF(AND(C29=2, T29&lt;&gt;""), _xlfn.IFNA(VLOOKUP(T29,'kk1'!$B$10:$C$109, 2, FALSE), ""), "")</f>
        <v>Ruang Sekretariat</v>
      </c>
      <c r="W29" s="117">
        <v>2</v>
      </c>
      <c r="X29" s="79" t="str">
        <f t="shared" si="2"/>
        <v>Kurang Baik</v>
      </c>
      <c r="Y29" s="79" t="str">
        <f t="shared" si="3"/>
        <v>Benar</v>
      </c>
      <c r="Z29" s="79">
        <f t="shared" si="4"/>
        <v>1</v>
      </c>
      <c r="AA29" s="79" t="str">
        <f t="shared" si="5"/>
        <v>update ta_kib_b set kd_ruang = 8 where idpemda = '10020010012000086'</v>
      </c>
      <c r="AB29" s="79" t="str">
        <f t="shared" si="6"/>
        <v>Ta_Fn_KIB_B_Sensus</v>
      </c>
      <c r="AC29" s="79" t="str">
        <f t="shared" si="7"/>
        <v>update Ta_Fn_KIB_B_Sensus set sensus = 2 where idpemda = '10020010012000086'</v>
      </c>
      <c r="AD29" s="79">
        <f>ROWS($B$13:B29)</f>
        <v>17</v>
      </c>
      <c r="AE29" s="79" t="str">
        <f>IF(W29='kk4-7'!$A$1, AD29, "")</f>
        <v/>
      </c>
      <c r="AF29" s="79">
        <f t="shared" si="8"/>
        <v>121</v>
      </c>
    </row>
    <row r="30" spans="1:32" x14ac:dyDescent="0.25">
      <c r="A30" s="122">
        <f t="shared" si="9"/>
        <v>18</v>
      </c>
      <c r="B30" s="80" t="s">
        <v>209</v>
      </c>
      <c r="C30" s="122">
        <v>2</v>
      </c>
      <c r="D30" s="79" t="s">
        <v>191</v>
      </c>
      <c r="E30" s="79" t="s">
        <v>192</v>
      </c>
      <c r="F30" s="120">
        <v>79</v>
      </c>
      <c r="G30" s="79">
        <v>2008</v>
      </c>
      <c r="H30" s="81" t="s">
        <v>170</v>
      </c>
      <c r="I30" s="81" t="s">
        <v>193</v>
      </c>
      <c r="J30" s="81" t="s">
        <v>210</v>
      </c>
      <c r="K30" s="79" t="s">
        <v>148</v>
      </c>
      <c r="L30" s="116">
        <v>125</v>
      </c>
      <c r="N30" s="79" t="s">
        <v>149</v>
      </c>
      <c r="O30" s="166">
        <v>1</v>
      </c>
      <c r="P30" s="83">
        <v>12985000</v>
      </c>
      <c r="R30" s="141" t="s">
        <v>2159</v>
      </c>
      <c r="S30" s="122">
        <v>1</v>
      </c>
      <c r="T30" s="117">
        <v>8</v>
      </c>
      <c r="V30" s="79" t="str">
        <f>IF(AND(C30=2, T30&lt;&gt;""), _xlfn.IFNA(VLOOKUP(T30,'kk1'!$B$10:$C$109, 2, FALSE), ""), "")</f>
        <v>Ruang Sekretariat</v>
      </c>
      <c r="W30" s="117">
        <v>4</v>
      </c>
      <c r="X30" s="79" t="str">
        <f t="shared" si="2"/>
        <v>Tidak Ditemukan</v>
      </c>
      <c r="Y30" s="79" t="str">
        <f t="shared" si="3"/>
        <v>Benar</v>
      </c>
      <c r="Z30" s="79">
        <f t="shared" si="4"/>
        <v>1</v>
      </c>
      <c r="AA30" s="79" t="str">
        <f t="shared" si="5"/>
        <v>update ta_kib_b set kd_ruang = 8 where idpemda = '10020010012000087'</v>
      </c>
      <c r="AB30" s="79" t="str">
        <f t="shared" si="6"/>
        <v>Ta_Fn_KIB_B_Sensus</v>
      </c>
      <c r="AC30" s="79" t="str">
        <f t="shared" si="7"/>
        <v>update Ta_Fn_KIB_B_Sensus set sensus = 4 where idpemda = '10020010012000087'</v>
      </c>
      <c r="AD30" s="79">
        <f>ROWS($B$13:B30)</f>
        <v>18</v>
      </c>
      <c r="AE30" s="79" t="str">
        <f>IF(W30='kk4-7'!$A$1, AD30, "")</f>
        <v/>
      </c>
      <c r="AF30" s="79">
        <f t="shared" si="8"/>
        <v>122</v>
      </c>
    </row>
    <row r="31" spans="1:32" x14ac:dyDescent="0.25">
      <c r="A31" s="122">
        <f t="shared" si="9"/>
        <v>19</v>
      </c>
      <c r="B31" s="80" t="s">
        <v>211</v>
      </c>
      <c r="C31" s="122">
        <v>2</v>
      </c>
      <c r="D31" s="79" t="s">
        <v>191</v>
      </c>
      <c r="E31" s="79" t="s">
        <v>192</v>
      </c>
      <c r="F31" s="120">
        <v>80</v>
      </c>
      <c r="G31" s="79">
        <v>2008</v>
      </c>
      <c r="H31" s="81" t="s">
        <v>170</v>
      </c>
      <c r="I31" s="81" t="s">
        <v>193</v>
      </c>
      <c r="J31" s="81" t="s">
        <v>212</v>
      </c>
      <c r="K31" s="79" t="s">
        <v>148</v>
      </c>
      <c r="L31" s="116">
        <v>125</v>
      </c>
      <c r="N31" s="79" t="s">
        <v>149</v>
      </c>
      <c r="O31" s="166">
        <v>1</v>
      </c>
      <c r="P31" s="83">
        <v>12985000</v>
      </c>
      <c r="R31" s="81" t="s">
        <v>2133</v>
      </c>
      <c r="S31" s="122">
        <v>1</v>
      </c>
      <c r="T31" s="117">
        <v>8</v>
      </c>
      <c r="V31" s="79" t="str">
        <f>IF(AND(C31=2, T31&lt;&gt;""), _xlfn.IFNA(VLOOKUP(T31,'kk1'!$B$10:$C$109, 2, FALSE), ""), "")</f>
        <v>Ruang Sekretariat</v>
      </c>
      <c r="W31" s="117">
        <v>2</v>
      </c>
      <c r="X31" s="79" t="str">
        <f t="shared" si="2"/>
        <v>Kurang Baik</v>
      </c>
      <c r="Y31" s="79" t="str">
        <f t="shared" si="3"/>
        <v>Benar</v>
      </c>
      <c r="Z31" s="79">
        <f t="shared" si="4"/>
        <v>1</v>
      </c>
      <c r="AA31" s="79" t="str">
        <f t="shared" si="5"/>
        <v>update ta_kib_b set kd_ruang = 8 where idpemda = '10020010012000088'</v>
      </c>
      <c r="AB31" s="79" t="str">
        <f t="shared" si="6"/>
        <v>Ta_Fn_KIB_B_Sensus</v>
      </c>
      <c r="AC31" s="79" t="str">
        <f t="shared" si="7"/>
        <v>update Ta_Fn_KIB_B_Sensus set sensus = 2 where idpemda = '10020010012000088'</v>
      </c>
      <c r="AD31" s="79">
        <f>ROWS($B$13:B31)</f>
        <v>19</v>
      </c>
      <c r="AE31" s="79" t="str">
        <f>IF(W31='kk4-7'!$A$1, AD31, "")</f>
        <v/>
      </c>
      <c r="AF31" s="79">
        <f t="shared" si="8"/>
        <v>123</v>
      </c>
    </row>
    <row r="32" spans="1:32" x14ac:dyDescent="0.25">
      <c r="A32" s="122">
        <f t="shared" si="9"/>
        <v>20</v>
      </c>
      <c r="B32" s="80" t="s">
        <v>213</v>
      </c>
      <c r="C32" s="122">
        <v>2</v>
      </c>
      <c r="D32" s="79" t="s">
        <v>191</v>
      </c>
      <c r="E32" s="79" t="s">
        <v>192</v>
      </c>
      <c r="F32" s="120">
        <v>81</v>
      </c>
      <c r="G32" s="79">
        <v>2008</v>
      </c>
      <c r="H32" s="81" t="s">
        <v>170</v>
      </c>
      <c r="I32" s="81" t="s">
        <v>193</v>
      </c>
      <c r="J32" s="81" t="s">
        <v>214</v>
      </c>
      <c r="K32" s="79" t="s">
        <v>148</v>
      </c>
      <c r="L32" s="116">
        <v>125</v>
      </c>
      <c r="N32" s="79" t="s">
        <v>149</v>
      </c>
      <c r="O32" s="166">
        <v>1</v>
      </c>
      <c r="P32" s="83">
        <v>12985000</v>
      </c>
      <c r="S32" s="122">
        <v>1</v>
      </c>
      <c r="T32" s="117">
        <v>8</v>
      </c>
      <c r="V32" s="79" t="str">
        <f>IF(AND(C32=2, T32&lt;&gt;""), _xlfn.IFNA(VLOOKUP(T32,'kk1'!$B$10:$C$109, 2, FALSE), ""), "")</f>
        <v>Ruang Sekretariat</v>
      </c>
      <c r="W32" s="117">
        <v>2</v>
      </c>
      <c r="X32" s="79" t="str">
        <f t="shared" si="2"/>
        <v>Kurang Baik</v>
      </c>
      <c r="Y32" s="79" t="str">
        <f t="shared" si="3"/>
        <v>Benar</v>
      </c>
      <c r="Z32" s="79">
        <f t="shared" si="4"/>
        <v>1</v>
      </c>
      <c r="AA32" s="79" t="str">
        <f t="shared" si="5"/>
        <v>update ta_kib_b set kd_ruang = 8 where idpemda = '10020010012000089'</v>
      </c>
      <c r="AB32" s="79" t="str">
        <f t="shared" si="6"/>
        <v>Ta_Fn_KIB_B_Sensus</v>
      </c>
      <c r="AC32" s="79" t="str">
        <f t="shared" si="7"/>
        <v>update Ta_Fn_KIB_B_Sensus set sensus = 2 where idpemda = '10020010012000089'</v>
      </c>
      <c r="AD32" s="79">
        <f>ROWS($B$13:B32)</f>
        <v>20</v>
      </c>
      <c r="AE32" s="79" t="str">
        <f>IF(W32='kk4-7'!$A$1, AD32, "")</f>
        <v/>
      </c>
      <c r="AF32" s="79">
        <f t="shared" si="8"/>
        <v>124</v>
      </c>
    </row>
    <row r="33" spans="1:32" x14ac:dyDescent="0.25">
      <c r="A33" s="122">
        <f t="shared" si="9"/>
        <v>21</v>
      </c>
      <c r="B33" s="80" t="s">
        <v>215</v>
      </c>
      <c r="C33" s="122">
        <v>2</v>
      </c>
      <c r="D33" s="79" t="s">
        <v>191</v>
      </c>
      <c r="E33" s="79" t="s">
        <v>192</v>
      </c>
      <c r="F33" s="120">
        <v>84</v>
      </c>
      <c r="G33" s="79">
        <v>2008</v>
      </c>
      <c r="H33" s="81" t="s">
        <v>170</v>
      </c>
      <c r="I33" s="81" t="s">
        <v>193</v>
      </c>
      <c r="J33" s="81" t="s">
        <v>216</v>
      </c>
      <c r="K33" s="79" t="s">
        <v>148</v>
      </c>
      <c r="L33" s="116">
        <v>125</v>
      </c>
      <c r="N33" s="79" t="s">
        <v>149</v>
      </c>
      <c r="O33" s="166">
        <v>1</v>
      </c>
      <c r="P33" s="83">
        <v>12985000</v>
      </c>
      <c r="R33" s="81" t="s">
        <v>2133</v>
      </c>
      <c r="S33" s="122">
        <v>1</v>
      </c>
      <c r="T33" s="117">
        <v>8</v>
      </c>
      <c r="V33" s="79" t="str">
        <f>IF(AND(C33=2, T33&lt;&gt;""), _xlfn.IFNA(VLOOKUP(T33,'kk1'!$B$10:$C$109, 2, FALSE), ""), "")</f>
        <v>Ruang Sekretariat</v>
      </c>
      <c r="W33" s="117">
        <v>2</v>
      </c>
      <c r="X33" s="79" t="str">
        <f t="shared" si="2"/>
        <v>Kurang Baik</v>
      </c>
      <c r="Y33" s="79" t="str">
        <f t="shared" si="3"/>
        <v>Benar</v>
      </c>
      <c r="Z33" s="79">
        <f t="shared" si="4"/>
        <v>1</v>
      </c>
      <c r="AA33" s="79" t="str">
        <f t="shared" si="5"/>
        <v>update ta_kib_b set kd_ruang = 8 where idpemda = '10020010012000092'</v>
      </c>
      <c r="AB33" s="79" t="str">
        <f t="shared" si="6"/>
        <v>Ta_Fn_KIB_B_Sensus</v>
      </c>
      <c r="AC33" s="79" t="str">
        <f t="shared" si="7"/>
        <v>update Ta_Fn_KIB_B_Sensus set sensus = 2 where idpemda = '10020010012000092'</v>
      </c>
      <c r="AD33" s="79">
        <f>ROWS($B$13:B33)</f>
        <v>21</v>
      </c>
      <c r="AE33" s="79" t="str">
        <f>IF(W33='kk4-7'!$A$1, AD33, "")</f>
        <v/>
      </c>
      <c r="AF33" s="79">
        <f t="shared" si="8"/>
        <v>125</v>
      </c>
    </row>
    <row r="34" spans="1:32" x14ac:dyDescent="0.25">
      <c r="A34" s="122">
        <f t="shared" si="9"/>
        <v>22</v>
      </c>
      <c r="B34" s="80" t="s">
        <v>217</v>
      </c>
      <c r="C34" s="122">
        <v>2</v>
      </c>
      <c r="D34" s="79" t="s">
        <v>191</v>
      </c>
      <c r="E34" s="79" t="s">
        <v>192</v>
      </c>
      <c r="F34" s="120">
        <v>85</v>
      </c>
      <c r="G34" s="79">
        <v>2008</v>
      </c>
      <c r="H34" s="81" t="s">
        <v>170</v>
      </c>
      <c r="I34" s="81" t="s">
        <v>193</v>
      </c>
      <c r="J34" s="81" t="s">
        <v>218</v>
      </c>
      <c r="K34" s="79" t="s">
        <v>148</v>
      </c>
      <c r="L34" s="116">
        <v>125</v>
      </c>
      <c r="N34" s="79" t="s">
        <v>149</v>
      </c>
      <c r="O34" s="166">
        <v>1</v>
      </c>
      <c r="P34" s="83">
        <v>12985000</v>
      </c>
      <c r="R34" s="81" t="s">
        <v>2133</v>
      </c>
      <c r="S34" s="122">
        <v>1</v>
      </c>
      <c r="T34" s="117">
        <v>8</v>
      </c>
      <c r="V34" s="79" t="str">
        <f>IF(AND(C34=2, T34&lt;&gt;""), _xlfn.IFNA(VLOOKUP(T34,'kk1'!$B$10:$C$109, 2, FALSE), ""), "")</f>
        <v>Ruang Sekretariat</v>
      </c>
      <c r="W34" s="117">
        <v>2</v>
      </c>
      <c r="X34" s="79" t="str">
        <f t="shared" si="2"/>
        <v>Kurang Baik</v>
      </c>
      <c r="Y34" s="79" t="str">
        <f t="shared" si="3"/>
        <v>Benar</v>
      </c>
      <c r="Z34" s="79">
        <f t="shared" si="4"/>
        <v>1</v>
      </c>
      <c r="AA34" s="79" t="str">
        <f t="shared" si="5"/>
        <v>update ta_kib_b set kd_ruang = 8 where idpemda = '10020010012000093'</v>
      </c>
      <c r="AB34" s="79" t="str">
        <f t="shared" si="6"/>
        <v>Ta_Fn_KIB_B_Sensus</v>
      </c>
      <c r="AC34" s="79" t="str">
        <f t="shared" si="7"/>
        <v>update Ta_Fn_KIB_B_Sensus set sensus = 2 where idpemda = '10020010012000093'</v>
      </c>
      <c r="AD34" s="79">
        <f>ROWS($B$13:B34)</f>
        <v>22</v>
      </c>
      <c r="AE34" s="79" t="str">
        <f>IF(W34='kk4-7'!$A$1, AD34, "")</f>
        <v/>
      </c>
      <c r="AF34" s="79">
        <f t="shared" si="8"/>
        <v>126</v>
      </c>
    </row>
    <row r="35" spans="1:32" x14ac:dyDescent="0.25">
      <c r="A35" s="122">
        <f t="shared" si="9"/>
        <v>23</v>
      </c>
      <c r="B35" s="80" t="s">
        <v>219</v>
      </c>
      <c r="C35" s="122">
        <v>2</v>
      </c>
      <c r="D35" s="79" t="s">
        <v>191</v>
      </c>
      <c r="E35" s="79" t="s">
        <v>192</v>
      </c>
      <c r="F35" s="120">
        <v>86</v>
      </c>
      <c r="G35" s="79">
        <v>2008</v>
      </c>
      <c r="H35" s="81" t="s">
        <v>170</v>
      </c>
      <c r="I35" s="81" t="s">
        <v>193</v>
      </c>
      <c r="J35" s="81" t="s">
        <v>220</v>
      </c>
      <c r="K35" s="79" t="s">
        <v>148</v>
      </c>
      <c r="L35" s="116">
        <v>125</v>
      </c>
      <c r="N35" s="79" t="s">
        <v>149</v>
      </c>
      <c r="O35" s="166">
        <v>1</v>
      </c>
      <c r="P35" s="83">
        <v>12985000</v>
      </c>
      <c r="R35" s="81" t="s">
        <v>2133</v>
      </c>
      <c r="S35" s="122">
        <v>1</v>
      </c>
      <c r="T35" s="117">
        <v>8</v>
      </c>
      <c r="V35" s="79" t="str">
        <f>IF(AND(C35=2, T35&lt;&gt;""), _xlfn.IFNA(VLOOKUP(T35,'kk1'!$B$10:$C$109, 2, FALSE), ""), "")</f>
        <v>Ruang Sekretariat</v>
      </c>
      <c r="W35" s="117">
        <v>2</v>
      </c>
      <c r="X35" s="79" t="str">
        <f t="shared" si="2"/>
        <v>Kurang Baik</v>
      </c>
      <c r="Y35" s="79" t="str">
        <f t="shared" si="3"/>
        <v>Benar</v>
      </c>
      <c r="Z35" s="79">
        <f t="shared" si="4"/>
        <v>1</v>
      </c>
      <c r="AA35" s="79" t="str">
        <f t="shared" si="5"/>
        <v>update ta_kib_b set kd_ruang = 8 where idpemda = '10020010012000094'</v>
      </c>
      <c r="AB35" s="79" t="str">
        <f t="shared" si="6"/>
        <v>Ta_Fn_KIB_B_Sensus</v>
      </c>
      <c r="AC35" s="79" t="str">
        <f t="shared" si="7"/>
        <v>update Ta_Fn_KIB_B_Sensus set sensus = 2 where idpemda = '10020010012000094'</v>
      </c>
      <c r="AD35" s="79">
        <f>ROWS($B$13:B35)</f>
        <v>23</v>
      </c>
      <c r="AE35" s="79" t="str">
        <f>IF(W35='kk4-7'!$A$1, AD35, "")</f>
        <v/>
      </c>
      <c r="AF35" s="79">
        <f t="shared" si="8"/>
        <v>127</v>
      </c>
    </row>
    <row r="36" spans="1:32" x14ac:dyDescent="0.25">
      <c r="A36" s="122">
        <f t="shared" si="9"/>
        <v>24</v>
      </c>
      <c r="B36" s="80" t="s">
        <v>221</v>
      </c>
      <c r="C36" s="122">
        <v>2</v>
      </c>
      <c r="D36" s="79" t="s">
        <v>191</v>
      </c>
      <c r="E36" s="79" t="s">
        <v>192</v>
      </c>
      <c r="F36" s="120">
        <v>87</v>
      </c>
      <c r="G36" s="79">
        <v>2008</v>
      </c>
      <c r="H36" s="81" t="s">
        <v>170</v>
      </c>
      <c r="I36" s="81" t="s">
        <v>193</v>
      </c>
      <c r="J36" s="81" t="s">
        <v>222</v>
      </c>
      <c r="K36" s="79" t="s">
        <v>148</v>
      </c>
      <c r="L36" s="116">
        <v>125</v>
      </c>
      <c r="N36" s="79" t="s">
        <v>149</v>
      </c>
      <c r="O36" s="166">
        <v>1</v>
      </c>
      <c r="P36" s="83">
        <v>12985000</v>
      </c>
      <c r="R36" s="81" t="s">
        <v>2133</v>
      </c>
      <c r="S36" s="122">
        <v>1</v>
      </c>
      <c r="T36" s="117">
        <v>8</v>
      </c>
      <c r="V36" s="79" t="str">
        <f>IF(AND(C36=2, T36&lt;&gt;""), _xlfn.IFNA(VLOOKUP(T36,'kk1'!$B$10:$C$109, 2, FALSE), ""), "")</f>
        <v>Ruang Sekretariat</v>
      </c>
      <c r="W36" s="117">
        <v>2</v>
      </c>
      <c r="X36" s="79" t="str">
        <f t="shared" si="2"/>
        <v>Kurang Baik</v>
      </c>
      <c r="Y36" s="79" t="str">
        <f t="shared" si="3"/>
        <v>Benar</v>
      </c>
      <c r="Z36" s="79">
        <f t="shared" si="4"/>
        <v>1</v>
      </c>
      <c r="AA36" s="79" t="str">
        <f t="shared" si="5"/>
        <v>update ta_kib_b set kd_ruang = 8 where idpemda = '10020010012000095'</v>
      </c>
      <c r="AB36" s="79" t="str">
        <f t="shared" si="6"/>
        <v>Ta_Fn_KIB_B_Sensus</v>
      </c>
      <c r="AC36" s="79" t="str">
        <f t="shared" si="7"/>
        <v>update Ta_Fn_KIB_B_Sensus set sensus = 2 where idpemda = '10020010012000095'</v>
      </c>
      <c r="AD36" s="79">
        <f>ROWS($B$13:B36)</f>
        <v>24</v>
      </c>
      <c r="AE36" s="79" t="str">
        <f>IF(W36='kk4-7'!$A$1, AD36, "")</f>
        <v/>
      </c>
      <c r="AF36" s="79">
        <f t="shared" si="8"/>
        <v>128</v>
      </c>
    </row>
    <row r="37" spans="1:32" x14ac:dyDescent="0.25">
      <c r="A37" s="122">
        <f t="shared" si="9"/>
        <v>25</v>
      </c>
      <c r="B37" s="80" t="s">
        <v>223</v>
      </c>
      <c r="C37" s="122">
        <v>2</v>
      </c>
      <c r="D37" s="79" t="s">
        <v>191</v>
      </c>
      <c r="E37" s="79" t="s">
        <v>192</v>
      </c>
      <c r="F37" s="120">
        <v>88</v>
      </c>
      <c r="G37" s="79">
        <v>2008</v>
      </c>
      <c r="H37" s="81" t="s">
        <v>170</v>
      </c>
      <c r="I37" s="81" t="s">
        <v>193</v>
      </c>
      <c r="J37" s="81" t="s">
        <v>224</v>
      </c>
      <c r="K37" s="79" t="s">
        <v>148</v>
      </c>
      <c r="L37" s="116">
        <v>125</v>
      </c>
      <c r="N37" s="79" t="s">
        <v>149</v>
      </c>
      <c r="O37" s="166">
        <v>1</v>
      </c>
      <c r="P37" s="83">
        <v>12985000</v>
      </c>
      <c r="R37" s="81" t="s">
        <v>2133</v>
      </c>
      <c r="S37" s="122">
        <v>1</v>
      </c>
      <c r="T37" s="117">
        <v>8</v>
      </c>
      <c r="V37" s="79" t="str">
        <f>IF(AND(C37=2, T37&lt;&gt;""), _xlfn.IFNA(VLOOKUP(T37,'kk1'!$B$10:$C$109, 2, FALSE), ""), "")</f>
        <v>Ruang Sekretariat</v>
      </c>
      <c r="W37" s="117">
        <v>2</v>
      </c>
      <c r="X37" s="79" t="str">
        <f t="shared" si="2"/>
        <v>Kurang Baik</v>
      </c>
      <c r="Y37" s="79" t="str">
        <f t="shared" si="3"/>
        <v>Benar</v>
      </c>
      <c r="Z37" s="79">
        <f t="shared" si="4"/>
        <v>1</v>
      </c>
      <c r="AA37" s="79" t="str">
        <f t="shared" si="5"/>
        <v>update ta_kib_b set kd_ruang = 8 where idpemda = '10020010012000096'</v>
      </c>
      <c r="AB37" s="79" t="str">
        <f t="shared" si="6"/>
        <v>Ta_Fn_KIB_B_Sensus</v>
      </c>
      <c r="AC37" s="79" t="str">
        <f t="shared" si="7"/>
        <v>update Ta_Fn_KIB_B_Sensus set sensus = 2 where idpemda = '10020010012000096'</v>
      </c>
      <c r="AD37" s="79">
        <f>ROWS($B$13:B37)</f>
        <v>25</v>
      </c>
      <c r="AE37" s="79" t="str">
        <f>IF(W37='kk4-7'!$A$1, AD37, "")</f>
        <v/>
      </c>
      <c r="AF37" s="79">
        <f t="shared" si="8"/>
        <v>138</v>
      </c>
    </row>
    <row r="38" spans="1:32" x14ac:dyDescent="0.25">
      <c r="A38" s="122">
        <f t="shared" si="9"/>
        <v>26</v>
      </c>
      <c r="B38" s="80" t="s">
        <v>225</v>
      </c>
      <c r="C38" s="122">
        <v>2</v>
      </c>
      <c r="D38" s="79" t="s">
        <v>191</v>
      </c>
      <c r="E38" s="79" t="s">
        <v>192</v>
      </c>
      <c r="F38" s="120">
        <v>89</v>
      </c>
      <c r="G38" s="79">
        <v>2008</v>
      </c>
      <c r="H38" s="81" t="s">
        <v>170</v>
      </c>
      <c r="I38" s="81" t="s">
        <v>193</v>
      </c>
      <c r="J38" s="81" t="s">
        <v>226</v>
      </c>
      <c r="K38" s="79" t="s">
        <v>148</v>
      </c>
      <c r="L38" s="116">
        <v>125</v>
      </c>
      <c r="N38" s="79" t="s">
        <v>149</v>
      </c>
      <c r="O38" s="166">
        <v>1</v>
      </c>
      <c r="P38" s="83">
        <v>12985000</v>
      </c>
      <c r="S38" s="122">
        <v>1</v>
      </c>
      <c r="T38" s="117">
        <v>8</v>
      </c>
      <c r="V38" s="79" t="str">
        <f>IF(AND(C38=2, T38&lt;&gt;""), _xlfn.IFNA(VLOOKUP(T38,'kk1'!$B$10:$C$109, 2, FALSE), ""), "")</f>
        <v>Ruang Sekretariat</v>
      </c>
      <c r="W38" s="117">
        <v>2</v>
      </c>
      <c r="X38" s="79" t="str">
        <f t="shared" si="2"/>
        <v>Kurang Baik</v>
      </c>
      <c r="Y38" s="79" t="str">
        <f t="shared" si="3"/>
        <v>Benar</v>
      </c>
      <c r="Z38" s="79">
        <f t="shared" si="4"/>
        <v>1</v>
      </c>
      <c r="AA38" s="79" t="str">
        <f t="shared" si="5"/>
        <v>update ta_kib_b set kd_ruang = 8 where idpemda = '10020010012000097'</v>
      </c>
      <c r="AB38" s="79" t="str">
        <f t="shared" si="6"/>
        <v>Ta_Fn_KIB_B_Sensus</v>
      </c>
      <c r="AC38" s="79" t="str">
        <f t="shared" si="7"/>
        <v>update Ta_Fn_KIB_B_Sensus set sensus = 2 where idpemda = '10020010012000097'</v>
      </c>
      <c r="AD38" s="79">
        <f>ROWS($B$13:B38)</f>
        <v>26</v>
      </c>
      <c r="AE38" s="79" t="str">
        <f>IF(W38='kk4-7'!$A$1, AD38, "")</f>
        <v/>
      </c>
      <c r="AF38" s="79">
        <f t="shared" si="8"/>
        <v>139</v>
      </c>
    </row>
    <row r="39" spans="1:32" x14ac:dyDescent="0.25">
      <c r="A39" s="122">
        <f t="shared" si="9"/>
        <v>27</v>
      </c>
      <c r="B39" s="80" t="s">
        <v>227</v>
      </c>
      <c r="C39" s="122">
        <v>2</v>
      </c>
      <c r="D39" s="79" t="s">
        <v>191</v>
      </c>
      <c r="E39" s="79" t="s">
        <v>192</v>
      </c>
      <c r="F39" s="120">
        <v>90</v>
      </c>
      <c r="G39" s="79">
        <v>2008</v>
      </c>
      <c r="H39" s="81" t="s">
        <v>170</v>
      </c>
      <c r="I39" s="81" t="s">
        <v>193</v>
      </c>
      <c r="J39" s="81" t="s">
        <v>228</v>
      </c>
      <c r="K39" s="79" t="s">
        <v>148</v>
      </c>
      <c r="L39" s="116">
        <v>125</v>
      </c>
      <c r="N39" s="79" t="s">
        <v>149</v>
      </c>
      <c r="O39" s="166">
        <v>1</v>
      </c>
      <c r="P39" s="83">
        <v>12985000</v>
      </c>
      <c r="S39" s="122">
        <v>1</v>
      </c>
      <c r="T39" s="117">
        <v>8</v>
      </c>
      <c r="V39" s="79" t="str">
        <f>IF(AND(C39=2, T39&lt;&gt;""), _xlfn.IFNA(VLOOKUP(T39,'kk1'!$B$10:$C$109, 2, FALSE), ""), "")</f>
        <v>Ruang Sekretariat</v>
      </c>
      <c r="W39" s="117">
        <v>2</v>
      </c>
      <c r="X39" s="79" t="str">
        <f t="shared" si="2"/>
        <v>Kurang Baik</v>
      </c>
      <c r="Y39" s="79" t="str">
        <f t="shared" si="3"/>
        <v>Benar</v>
      </c>
      <c r="Z39" s="79">
        <f t="shared" si="4"/>
        <v>1</v>
      </c>
      <c r="AA39" s="79" t="str">
        <f t="shared" si="5"/>
        <v>update ta_kib_b set kd_ruang = 8 where idpemda = '10020010012000098'</v>
      </c>
      <c r="AB39" s="79" t="str">
        <f t="shared" si="6"/>
        <v>Ta_Fn_KIB_B_Sensus</v>
      </c>
      <c r="AC39" s="79" t="str">
        <f t="shared" si="7"/>
        <v>update Ta_Fn_KIB_B_Sensus set sensus = 2 where idpemda = '10020010012000098'</v>
      </c>
      <c r="AD39" s="79">
        <f>ROWS($B$13:B39)</f>
        <v>27</v>
      </c>
      <c r="AE39" s="79" t="str">
        <f>IF(W39='kk4-7'!$A$1, AD39, "")</f>
        <v/>
      </c>
      <c r="AF39" s="79">
        <f t="shared" si="8"/>
        <v>140</v>
      </c>
    </row>
    <row r="40" spans="1:32" x14ac:dyDescent="0.25">
      <c r="A40" s="122">
        <f t="shared" si="9"/>
        <v>28</v>
      </c>
      <c r="B40" s="80" t="s">
        <v>229</v>
      </c>
      <c r="C40" s="122">
        <v>2</v>
      </c>
      <c r="D40" s="79" t="s">
        <v>191</v>
      </c>
      <c r="E40" s="79" t="s">
        <v>192</v>
      </c>
      <c r="F40" s="120">
        <v>91</v>
      </c>
      <c r="G40" s="79">
        <v>2008</v>
      </c>
      <c r="H40" s="81" t="s">
        <v>170</v>
      </c>
      <c r="I40" s="81" t="s">
        <v>193</v>
      </c>
      <c r="J40" s="81" t="s">
        <v>230</v>
      </c>
      <c r="K40" s="79" t="s">
        <v>148</v>
      </c>
      <c r="L40" s="116">
        <v>125</v>
      </c>
      <c r="N40" s="79" t="s">
        <v>149</v>
      </c>
      <c r="O40" s="166">
        <v>1</v>
      </c>
      <c r="P40" s="83">
        <v>12985000</v>
      </c>
      <c r="S40" s="122">
        <v>1</v>
      </c>
      <c r="T40" s="117">
        <v>8</v>
      </c>
      <c r="V40" s="79" t="str">
        <f>IF(AND(C40=2, T40&lt;&gt;""), _xlfn.IFNA(VLOOKUP(T40,'kk1'!$B$10:$C$109, 2, FALSE), ""), "")</f>
        <v>Ruang Sekretariat</v>
      </c>
      <c r="W40" s="117">
        <v>2</v>
      </c>
      <c r="X40" s="79" t="str">
        <f t="shared" si="2"/>
        <v>Kurang Baik</v>
      </c>
      <c r="Y40" s="79" t="str">
        <f t="shared" si="3"/>
        <v>Benar</v>
      </c>
      <c r="Z40" s="79">
        <f t="shared" si="4"/>
        <v>1</v>
      </c>
      <c r="AA40" s="79" t="str">
        <f t="shared" si="5"/>
        <v>update ta_kib_b set kd_ruang = 8 where idpemda = '10020010012000099'</v>
      </c>
      <c r="AB40" s="79" t="str">
        <f t="shared" si="6"/>
        <v>Ta_Fn_KIB_B_Sensus</v>
      </c>
      <c r="AC40" s="79" t="str">
        <f t="shared" si="7"/>
        <v>update Ta_Fn_KIB_B_Sensus set sensus = 2 where idpemda = '10020010012000099'</v>
      </c>
      <c r="AD40" s="79">
        <f>ROWS($B$13:B40)</f>
        <v>28</v>
      </c>
      <c r="AE40" s="79" t="str">
        <f>IF(W40='kk4-7'!$A$1, AD40, "")</f>
        <v/>
      </c>
      <c r="AF40" s="79">
        <f t="shared" si="8"/>
        <v>141</v>
      </c>
    </row>
    <row r="41" spans="1:32" x14ac:dyDescent="0.25">
      <c r="A41" s="122">
        <f t="shared" si="9"/>
        <v>29</v>
      </c>
      <c r="B41" s="80" t="s">
        <v>231</v>
      </c>
      <c r="C41" s="122">
        <v>2</v>
      </c>
      <c r="D41" s="79" t="s">
        <v>191</v>
      </c>
      <c r="E41" s="79" t="s">
        <v>192</v>
      </c>
      <c r="F41" s="120">
        <v>92</v>
      </c>
      <c r="G41" s="79">
        <v>2008</v>
      </c>
      <c r="H41" s="81" t="s">
        <v>170</v>
      </c>
      <c r="I41" s="81" t="s">
        <v>193</v>
      </c>
      <c r="J41" s="81" t="s">
        <v>232</v>
      </c>
      <c r="K41" s="79" t="s">
        <v>148</v>
      </c>
      <c r="L41" s="116">
        <v>125</v>
      </c>
      <c r="N41" s="79" t="s">
        <v>149</v>
      </c>
      <c r="O41" s="166">
        <v>1</v>
      </c>
      <c r="P41" s="83">
        <v>12985000</v>
      </c>
      <c r="S41" s="122">
        <v>1</v>
      </c>
      <c r="T41" s="117">
        <v>8</v>
      </c>
      <c r="V41" s="79" t="str">
        <f>IF(AND(C41=2, T41&lt;&gt;""), _xlfn.IFNA(VLOOKUP(T41,'kk1'!$B$10:$C$109, 2, FALSE), ""), "")</f>
        <v>Ruang Sekretariat</v>
      </c>
      <c r="W41" s="117">
        <v>2</v>
      </c>
      <c r="X41" s="79" t="str">
        <f t="shared" si="2"/>
        <v>Kurang Baik</v>
      </c>
      <c r="Y41" s="79" t="str">
        <f t="shared" si="3"/>
        <v>Benar</v>
      </c>
      <c r="Z41" s="79">
        <f t="shared" si="4"/>
        <v>1</v>
      </c>
      <c r="AA41" s="79" t="str">
        <f t="shared" si="5"/>
        <v>update ta_kib_b set kd_ruang = 8 where idpemda = '10020010012000100'</v>
      </c>
      <c r="AB41" s="79" t="str">
        <f t="shared" si="6"/>
        <v>Ta_Fn_KIB_B_Sensus</v>
      </c>
      <c r="AC41" s="79" t="str">
        <f t="shared" si="7"/>
        <v>update Ta_Fn_KIB_B_Sensus set sensus = 2 where idpemda = '10020010012000100'</v>
      </c>
      <c r="AD41" s="79">
        <f>ROWS($B$13:B41)</f>
        <v>29</v>
      </c>
      <c r="AE41" s="79" t="str">
        <f>IF(W41='kk4-7'!$A$1, AD41, "")</f>
        <v/>
      </c>
      <c r="AF41" s="79">
        <f t="shared" si="8"/>
        <v>142</v>
      </c>
    </row>
    <row r="42" spans="1:32" x14ac:dyDescent="0.25">
      <c r="A42" s="122">
        <f t="shared" si="9"/>
        <v>30</v>
      </c>
      <c r="B42" s="80" t="s">
        <v>233</v>
      </c>
      <c r="C42" s="122">
        <v>2</v>
      </c>
      <c r="D42" s="79" t="s">
        <v>191</v>
      </c>
      <c r="E42" s="79" t="s">
        <v>192</v>
      </c>
      <c r="F42" s="120">
        <v>93</v>
      </c>
      <c r="G42" s="79">
        <v>2008</v>
      </c>
      <c r="H42" s="81" t="s">
        <v>170</v>
      </c>
      <c r="I42" s="81" t="s">
        <v>193</v>
      </c>
      <c r="J42" s="81" t="s">
        <v>234</v>
      </c>
      <c r="K42" s="79" t="s">
        <v>148</v>
      </c>
      <c r="L42" s="116">
        <v>125</v>
      </c>
      <c r="N42" s="79" t="s">
        <v>149</v>
      </c>
      <c r="O42" s="166">
        <v>1</v>
      </c>
      <c r="P42" s="83">
        <v>12985000</v>
      </c>
      <c r="S42" s="122">
        <v>1</v>
      </c>
      <c r="T42" s="117">
        <v>8</v>
      </c>
      <c r="V42" s="79" t="str">
        <f>IF(AND(C42=2, T42&lt;&gt;""), _xlfn.IFNA(VLOOKUP(T42,'kk1'!$B$10:$C$109, 2, FALSE), ""), "")</f>
        <v>Ruang Sekretariat</v>
      </c>
      <c r="W42" s="117">
        <v>2</v>
      </c>
      <c r="X42" s="79" t="str">
        <f t="shared" si="2"/>
        <v>Kurang Baik</v>
      </c>
      <c r="Y42" s="79" t="str">
        <f t="shared" si="3"/>
        <v>Benar</v>
      </c>
      <c r="Z42" s="79">
        <f t="shared" si="4"/>
        <v>1</v>
      </c>
      <c r="AA42" s="79" t="str">
        <f t="shared" si="5"/>
        <v>update ta_kib_b set kd_ruang = 8 where idpemda = '10020010012000101'</v>
      </c>
      <c r="AB42" s="79" t="str">
        <f t="shared" si="6"/>
        <v>Ta_Fn_KIB_B_Sensus</v>
      </c>
      <c r="AC42" s="79" t="str">
        <f t="shared" si="7"/>
        <v>update Ta_Fn_KIB_B_Sensus set sensus = 2 where idpemda = '10020010012000101'</v>
      </c>
      <c r="AD42" s="79">
        <f>ROWS($B$13:B42)</f>
        <v>30</v>
      </c>
      <c r="AE42" s="79" t="str">
        <f>IF(W42='kk4-7'!$A$1, AD42, "")</f>
        <v/>
      </c>
      <c r="AF42" s="79">
        <f t="shared" si="8"/>
        <v>143</v>
      </c>
    </row>
    <row r="43" spans="1:32" x14ac:dyDescent="0.25">
      <c r="A43" s="122">
        <f t="shared" si="9"/>
        <v>31</v>
      </c>
      <c r="B43" s="80" t="s">
        <v>235</v>
      </c>
      <c r="C43" s="122">
        <v>2</v>
      </c>
      <c r="D43" s="79" t="s">
        <v>191</v>
      </c>
      <c r="E43" s="79" t="s">
        <v>192</v>
      </c>
      <c r="F43" s="120">
        <v>94</v>
      </c>
      <c r="G43" s="79">
        <v>2008</v>
      </c>
      <c r="H43" s="81" t="s">
        <v>170</v>
      </c>
      <c r="I43" s="81" t="s">
        <v>193</v>
      </c>
      <c r="J43" s="81" t="s">
        <v>236</v>
      </c>
      <c r="K43" s="79" t="s">
        <v>148</v>
      </c>
      <c r="L43" s="116">
        <v>125</v>
      </c>
      <c r="N43" s="79" t="s">
        <v>149</v>
      </c>
      <c r="O43" s="166">
        <v>1</v>
      </c>
      <c r="P43" s="83">
        <v>12985000</v>
      </c>
      <c r="R43" s="81" t="s">
        <v>2133</v>
      </c>
      <c r="S43" s="122">
        <v>1</v>
      </c>
      <c r="T43" s="117">
        <v>8</v>
      </c>
      <c r="V43" s="79" t="str">
        <f>IF(AND(C43=2, T43&lt;&gt;""), _xlfn.IFNA(VLOOKUP(T43,'kk1'!$B$10:$C$109, 2, FALSE), ""), "")</f>
        <v>Ruang Sekretariat</v>
      </c>
      <c r="W43" s="117">
        <v>2</v>
      </c>
      <c r="X43" s="79" t="str">
        <f t="shared" si="2"/>
        <v>Kurang Baik</v>
      </c>
      <c r="Y43" s="79" t="str">
        <f t="shared" si="3"/>
        <v>Benar</v>
      </c>
      <c r="Z43" s="79">
        <f t="shared" si="4"/>
        <v>1</v>
      </c>
      <c r="AA43" s="79" t="str">
        <f t="shared" si="5"/>
        <v>update ta_kib_b set kd_ruang = 8 where idpemda = '10020010012000102'</v>
      </c>
      <c r="AB43" s="79" t="str">
        <f t="shared" si="6"/>
        <v>Ta_Fn_KIB_B_Sensus</v>
      </c>
      <c r="AC43" s="79" t="str">
        <f t="shared" si="7"/>
        <v>update Ta_Fn_KIB_B_Sensus set sensus = 2 where idpemda = '10020010012000102'</v>
      </c>
      <c r="AD43" s="79">
        <f>ROWS($B$13:B43)</f>
        <v>31</v>
      </c>
      <c r="AE43" s="79" t="str">
        <f>IF(W43='kk4-7'!$A$1, AD43, "")</f>
        <v/>
      </c>
      <c r="AF43" s="79">
        <f t="shared" si="8"/>
        <v>144</v>
      </c>
    </row>
    <row r="44" spans="1:32" x14ac:dyDescent="0.25">
      <c r="A44" s="122">
        <f t="shared" si="9"/>
        <v>32</v>
      </c>
      <c r="B44" s="80" t="s">
        <v>237</v>
      </c>
      <c r="C44" s="122">
        <v>2</v>
      </c>
      <c r="D44" s="79" t="s">
        <v>191</v>
      </c>
      <c r="E44" s="79" t="s">
        <v>192</v>
      </c>
      <c r="F44" s="120">
        <v>95</v>
      </c>
      <c r="G44" s="79">
        <v>2008</v>
      </c>
      <c r="H44" s="81" t="s">
        <v>170</v>
      </c>
      <c r="I44" s="81" t="s">
        <v>193</v>
      </c>
      <c r="J44" s="81" t="s">
        <v>238</v>
      </c>
      <c r="K44" s="79" t="s">
        <v>148</v>
      </c>
      <c r="L44" s="116">
        <v>125</v>
      </c>
      <c r="N44" s="79" t="s">
        <v>149</v>
      </c>
      <c r="O44" s="166">
        <v>1</v>
      </c>
      <c r="P44" s="83">
        <v>12985000</v>
      </c>
      <c r="S44" s="122">
        <v>1</v>
      </c>
      <c r="T44" s="117">
        <v>8</v>
      </c>
      <c r="V44" s="79" t="str">
        <f>IF(AND(C44=2, T44&lt;&gt;""), _xlfn.IFNA(VLOOKUP(T44,'kk1'!$B$10:$C$109, 2, FALSE), ""), "")</f>
        <v>Ruang Sekretariat</v>
      </c>
      <c r="W44" s="117">
        <v>2</v>
      </c>
      <c r="X44" s="79" t="str">
        <f t="shared" si="2"/>
        <v>Kurang Baik</v>
      </c>
      <c r="Y44" s="79" t="str">
        <f t="shared" si="3"/>
        <v>Benar</v>
      </c>
      <c r="Z44" s="79">
        <f t="shared" si="4"/>
        <v>1</v>
      </c>
      <c r="AA44" s="79" t="str">
        <f t="shared" si="5"/>
        <v>update ta_kib_b set kd_ruang = 8 where idpemda = '10020010012000103'</v>
      </c>
      <c r="AB44" s="79" t="str">
        <f t="shared" si="6"/>
        <v>Ta_Fn_KIB_B_Sensus</v>
      </c>
      <c r="AC44" s="79" t="str">
        <f t="shared" si="7"/>
        <v>update Ta_Fn_KIB_B_Sensus set sensus = 2 where idpemda = '10020010012000103'</v>
      </c>
      <c r="AD44" s="79">
        <f>ROWS($B$13:B44)</f>
        <v>32</v>
      </c>
      <c r="AE44" s="79" t="str">
        <f>IF(W44='kk4-7'!$A$1, AD44, "")</f>
        <v/>
      </c>
      <c r="AF44" s="79">
        <f t="shared" si="8"/>
        <v>145</v>
      </c>
    </row>
    <row r="45" spans="1:32" x14ac:dyDescent="0.25">
      <c r="A45" s="122">
        <f t="shared" si="9"/>
        <v>33</v>
      </c>
      <c r="B45" s="80" t="s">
        <v>239</v>
      </c>
      <c r="C45" s="122">
        <v>2</v>
      </c>
      <c r="D45" s="79" t="s">
        <v>191</v>
      </c>
      <c r="E45" s="79" t="s">
        <v>192</v>
      </c>
      <c r="F45" s="120">
        <v>96</v>
      </c>
      <c r="G45" s="79">
        <v>2008</v>
      </c>
      <c r="H45" s="81" t="s">
        <v>170</v>
      </c>
      <c r="I45" s="81" t="s">
        <v>193</v>
      </c>
      <c r="J45" s="81" t="s">
        <v>240</v>
      </c>
      <c r="K45" s="79" t="s">
        <v>148</v>
      </c>
      <c r="L45" s="116">
        <v>125</v>
      </c>
      <c r="N45" s="79" t="s">
        <v>149</v>
      </c>
      <c r="O45" s="166">
        <v>1</v>
      </c>
      <c r="P45" s="83">
        <v>12985000</v>
      </c>
      <c r="R45" s="81" t="s">
        <v>2133</v>
      </c>
      <c r="S45" s="122">
        <v>1</v>
      </c>
      <c r="T45" s="117">
        <v>8</v>
      </c>
      <c r="V45" s="79" t="str">
        <f>IF(AND(C45=2, T45&lt;&gt;""), _xlfn.IFNA(VLOOKUP(T45,'kk1'!$B$10:$C$109, 2, FALSE), ""), "")</f>
        <v>Ruang Sekretariat</v>
      </c>
      <c r="W45" s="117">
        <v>2</v>
      </c>
      <c r="X45" s="79" t="str">
        <f t="shared" si="2"/>
        <v>Kurang Baik</v>
      </c>
      <c r="Y45" s="79" t="str">
        <f t="shared" si="3"/>
        <v>Benar</v>
      </c>
      <c r="Z45" s="79">
        <f t="shared" si="4"/>
        <v>1</v>
      </c>
      <c r="AA45" s="79" t="str">
        <f t="shared" si="5"/>
        <v>update ta_kib_b set kd_ruang = 8 where idpemda = '10020010012000104'</v>
      </c>
      <c r="AB45" s="79" t="str">
        <f t="shared" si="6"/>
        <v>Ta_Fn_KIB_B_Sensus</v>
      </c>
      <c r="AC45" s="79" t="str">
        <f t="shared" si="7"/>
        <v>update Ta_Fn_KIB_B_Sensus set sensus = 2 where idpemda = '10020010012000104'</v>
      </c>
      <c r="AD45" s="79">
        <f>ROWS($B$13:B45)</f>
        <v>33</v>
      </c>
      <c r="AE45" s="79" t="str">
        <f>IF(W45='kk4-7'!$A$1, AD45, "")</f>
        <v/>
      </c>
      <c r="AF45" s="79">
        <f t="shared" si="8"/>
        <v>146</v>
      </c>
    </row>
    <row r="46" spans="1:32" x14ac:dyDescent="0.25">
      <c r="A46" s="122">
        <f t="shared" si="9"/>
        <v>34</v>
      </c>
      <c r="B46" s="80" t="s">
        <v>241</v>
      </c>
      <c r="C46" s="122">
        <v>2</v>
      </c>
      <c r="D46" s="79" t="s">
        <v>191</v>
      </c>
      <c r="E46" s="79" t="s">
        <v>192</v>
      </c>
      <c r="F46" s="120">
        <v>97</v>
      </c>
      <c r="G46" s="79">
        <v>2008</v>
      </c>
      <c r="H46" s="81" t="s">
        <v>170</v>
      </c>
      <c r="I46" s="81" t="s">
        <v>193</v>
      </c>
      <c r="J46" s="81" t="s">
        <v>242</v>
      </c>
      <c r="K46" s="79" t="s">
        <v>148</v>
      </c>
      <c r="L46" s="116">
        <v>125</v>
      </c>
      <c r="N46" s="79" t="s">
        <v>149</v>
      </c>
      <c r="O46" s="166">
        <v>1</v>
      </c>
      <c r="P46" s="83">
        <v>12985000</v>
      </c>
      <c r="R46" s="81" t="s">
        <v>2133</v>
      </c>
      <c r="S46" s="122">
        <v>1</v>
      </c>
      <c r="T46" s="117">
        <v>8</v>
      </c>
      <c r="V46" s="79" t="str">
        <f>IF(AND(C46=2, T46&lt;&gt;""), _xlfn.IFNA(VLOOKUP(T46,'kk1'!$B$10:$C$109, 2, FALSE), ""), "")</f>
        <v>Ruang Sekretariat</v>
      </c>
      <c r="W46" s="117">
        <v>2</v>
      </c>
      <c r="X46" s="79" t="str">
        <f t="shared" si="2"/>
        <v>Kurang Baik</v>
      </c>
      <c r="Y46" s="79" t="str">
        <f t="shared" si="3"/>
        <v>Benar</v>
      </c>
      <c r="Z46" s="79">
        <f t="shared" si="4"/>
        <v>1</v>
      </c>
      <c r="AA46" s="79" t="str">
        <f t="shared" si="5"/>
        <v>update ta_kib_b set kd_ruang = 8 where idpemda = '10020010012000105'</v>
      </c>
      <c r="AB46" s="79" t="str">
        <f t="shared" si="6"/>
        <v>Ta_Fn_KIB_B_Sensus</v>
      </c>
      <c r="AC46" s="79" t="str">
        <f t="shared" si="7"/>
        <v>update Ta_Fn_KIB_B_Sensus set sensus = 2 where idpemda = '10020010012000105'</v>
      </c>
      <c r="AD46" s="79">
        <f>ROWS($B$13:B46)</f>
        <v>34</v>
      </c>
      <c r="AE46" s="79" t="str">
        <f>IF(W46='kk4-7'!$A$1, AD46, "")</f>
        <v/>
      </c>
      <c r="AF46" s="79">
        <f t="shared" si="8"/>
        <v>147</v>
      </c>
    </row>
    <row r="47" spans="1:32" x14ac:dyDescent="0.25">
      <c r="A47" s="122">
        <f t="shared" si="9"/>
        <v>35</v>
      </c>
      <c r="B47" s="80" t="s">
        <v>243</v>
      </c>
      <c r="C47" s="122">
        <v>2</v>
      </c>
      <c r="D47" s="79" t="s">
        <v>191</v>
      </c>
      <c r="E47" s="79" t="s">
        <v>192</v>
      </c>
      <c r="F47" s="120">
        <v>98</v>
      </c>
      <c r="G47" s="79">
        <v>2008</v>
      </c>
      <c r="H47" s="81" t="s">
        <v>170</v>
      </c>
      <c r="I47" s="81" t="s">
        <v>193</v>
      </c>
      <c r="J47" s="81" t="s">
        <v>244</v>
      </c>
      <c r="K47" s="79" t="s">
        <v>148</v>
      </c>
      <c r="L47" s="116">
        <v>125</v>
      </c>
      <c r="N47" s="79" t="s">
        <v>149</v>
      </c>
      <c r="O47" s="166">
        <v>1</v>
      </c>
      <c r="P47" s="83">
        <v>12985000</v>
      </c>
      <c r="R47" s="81" t="s">
        <v>2133</v>
      </c>
      <c r="S47" s="122">
        <v>1</v>
      </c>
      <c r="T47" s="117">
        <v>8</v>
      </c>
      <c r="V47" s="79" t="str">
        <f>IF(AND(C47=2, T47&lt;&gt;""), _xlfn.IFNA(VLOOKUP(T47,'kk1'!$B$10:$C$109, 2, FALSE), ""), "")</f>
        <v>Ruang Sekretariat</v>
      </c>
      <c r="W47" s="117">
        <v>2</v>
      </c>
      <c r="X47" s="79" t="str">
        <f t="shared" si="2"/>
        <v>Kurang Baik</v>
      </c>
      <c r="Y47" s="79" t="str">
        <f t="shared" si="3"/>
        <v>Benar</v>
      </c>
      <c r="Z47" s="79">
        <f t="shared" si="4"/>
        <v>1</v>
      </c>
      <c r="AA47" s="79" t="str">
        <f t="shared" si="5"/>
        <v>update ta_kib_b set kd_ruang = 8 where idpemda = '10020010012000106'</v>
      </c>
      <c r="AB47" s="79" t="str">
        <f t="shared" si="6"/>
        <v>Ta_Fn_KIB_B_Sensus</v>
      </c>
      <c r="AC47" s="79" t="str">
        <f t="shared" si="7"/>
        <v>update Ta_Fn_KIB_B_Sensus set sensus = 2 where idpemda = '10020010012000106'</v>
      </c>
      <c r="AD47" s="79">
        <f>ROWS($B$13:B47)</f>
        <v>35</v>
      </c>
      <c r="AE47" s="79" t="str">
        <f>IF(W47='kk4-7'!$A$1, AD47, "")</f>
        <v/>
      </c>
      <c r="AF47" s="79">
        <f t="shared" si="8"/>
        <v>150</v>
      </c>
    </row>
    <row r="48" spans="1:32" x14ac:dyDescent="0.25">
      <c r="A48" s="122">
        <f t="shared" si="9"/>
        <v>36</v>
      </c>
      <c r="B48" s="80" t="s">
        <v>245</v>
      </c>
      <c r="C48" s="122">
        <v>2</v>
      </c>
      <c r="D48" s="79" t="s">
        <v>191</v>
      </c>
      <c r="E48" s="79" t="s">
        <v>192</v>
      </c>
      <c r="F48" s="120">
        <v>99</v>
      </c>
      <c r="G48" s="79">
        <v>2008</v>
      </c>
      <c r="H48" s="81" t="s">
        <v>170</v>
      </c>
      <c r="I48" s="81" t="s">
        <v>193</v>
      </c>
      <c r="J48" s="81" t="s">
        <v>246</v>
      </c>
      <c r="K48" s="79" t="s">
        <v>148</v>
      </c>
      <c r="L48" s="116">
        <v>125</v>
      </c>
      <c r="N48" s="79" t="s">
        <v>149</v>
      </c>
      <c r="O48" s="166">
        <v>1</v>
      </c>
      <c r="P48" s="83">
        <v>12985000</v>
      </c>
      <c r="R48" s="81" t="s">
        <v>2133</v>
      </c>
      <c r="S48" s="122">
        <v>1</v>
      </c>
      <c r="T48" s="117">
        <v>8</v>
      </c>
      <c r="V48" s="79" t="str">
        <f>IF(AND(C48=2, T48&lt;&gt;""), _xlfn.IFNA(VLOOKUP(T48,'kk1'!$B$10:$C$109, 2, FALSE), ""), "")</f>
        <v>Ruang Sekretariat</v>
      </c>
      <c r="W48" s="117">
        <v>2</v>
      </c>
      <c r="X48" s="79" t="str">
        <f t="shared" si="2"/>
        <v>Kurang Baik</v>
      </c>
      <c r="Y48" s="79" t="str">
        <f t="shared" si="3"/>
        <v>Benar</v>
      </c>
      <c r="Z48" s="79">
        <f t="shared" si="4"/>
        <v>1</v>
      </c>
      <c r="AA48" s="79" t="str">
        <f t="shared" si="5"/>
        <v>update ta_kib_b set kd_ruang = 8 where idpemda = '10020010012000107'</v>
      </c>
      <c r="AB48" s="79" t="str">
        <f t="shared" si="6"/>
        <v>Ta_Fn_KIB_B_Sensus</v>
      </c>
      <c r="AC48" s="79" t="str">
        <f t="shared" si="7"/>
        <v>update Ta_Fn_KIB_B_Sensus set sensus = 2 where idpemda = '10020010012000107'</v>
      </c>
      <c r="AD48" s="79">
        <f>ROWS($B$13:B48)</f>
        <v>36</v>
      </c>
      <c r="AE48" s="79" t="str">
        <f>IF(W48='kk4-7'!$A$1, AD48, "")</f>
        <v/>
      </c>
      <c r="AF48" s="79">
        <f t="shared" si="8"/>
        <v>151</v>
      </c>
    </row>
    <row r="49" spans="1:32" x14ac:dyDescent="0.25">
      <c r="A49" s="122">
        <f t="shared" si="9"/>
        <v>37</v>
      </c>
      <c r="B49" s="80" t="s">
        <v>247</v>
      </c>
      <c r="C49" s="122">
        <v>2</v>
      </c>
      <c r="D49" s="79" t="s">
        <v>191</v>
      </c>
      <c r="E49" s="79" t="s">
        <v>192</v>
      </c>
      <c r="F49" s="120">
        <v>100</v>
      </c>
      <c r="G49" s="79">
        <v>2008</v>
      </c>
      <c r="H49" s="81" t="s">
        <v>170</v>
      </c>
      <c r="I49" s="81" t="s">
        <v>193</v>
      </c>
      <c r="J49" s="81" t="s">
        <v>248</v>
      </c>
      <c r="K49" s="79" t="s">
        <v>148</v>
      </c>
      <c r="L49" s="116">
        <v>125</v>
      </c>
      <c r="N49" s="79" t="s">
        <v>149</v>
      </c>
      <c r="O49" s="166">
        <v>1</v>
      </c>
      <c r="P49" s="83">
        <v>12985000</v>
      </c>
      <c r="S49" s="122">
        <v>1</v>
      </c>
      <c r="T49" s="117">
        <v>8</v>
      </c>
      <c r="V49" s="79" t="str">
        <f>IF(AND(C49=2, T49&lt;&gt;""), _xlfn.IFNA(VLOOKUP(T49,'kk1'!$B$10:$C$109, 2, FALSE), ""), "")</f>
        <v>Ruang Sekretariat</v>
      </c>
      <c r="W49" s="117">
        <v>2</v>
      </c>
      <c r="X49" s="79" t="str">
        <f t="shared" si="2"/>
        <v>Kurang Baik</v>
      </c>
      <c r="Y49" s="79" t="str">
        <f t="shared" si="3"/>
        <v>Benar</v>
      </c>
      <c r="Z49" s="79">
        <f t="shared" si="4"/>
        <v>1</v>
      </c>
      <c r="AA49" s="79" t="str">
        <f t="shared" si="5"/>
        <v>update ta_kib_b set kd_ruang = 8 where idpemda = '10020010012000108'</v>
      </c>
      <c r="AB49" s="79" t="str">
        <f t="shared" si="6"/>
        <v>Ta_Fn_KIB_B_Sensus</v>
      </c>
      <c r="AC49" s="79" t="str">
        <f t="shared" si="7"/>
        <v>update Ta_Fn_KIB_B_Sensus set sensus = 2 where idpemda = '10020010012000108'</v>
      </c>
      <c r="AD49" s="79">
        <f>ROWS($B$13:B49)</f>
        <v>37</v>
      </c>
      <c r="AE49" s="79" t="str">
        <f>IF(W49='kk4-7'!$A$1, AD49, "")</f>
        <v/>
      </c>
      <c r="AF49" s="79">
        <f t="shared" si="8"/>
        <v>154</v>
      </c>
    </row>
    <row r="50" spans="1:32" x14ac:dyDescent="0.25">
      <c r="A50" s="122">
        <f t="shared" si="9"/>
        <v>38</v>
      </c>
      <c r="B50" s="80" t="s">
        <v>249</v>
      </c>
      <c r="C50" s="122">
        <v>2</v>
      </c>
      <c r="D50" s="79" t="s">
        <v>191</v>
      </c>
      <c r="E50" s="79" t="s">
        <v>192</v>
      </c>
      <c r="F50" s="120">
        <v>101</v>
      </c>
      <c r="G50" s="79">
        <v>2008</v>
      </c>
      <c r="H50" s="81" t="s">
        <v>170</v>
      </c>
      <c r="I50" s="81" t="s">
        <v>193</v>
      </c>
      <c r="J50" s="81" t="s">
        <v>250</v>
      </c>
      <c r="K50" s="79" t="s">
        <v>148</v>
      </c>
      <c r="L50" s="116">
        <v>125</v>
      </c>
      <c r="N50" s="79" t="s">
        <v>149</v>
      </c>
      <c r="O50" s="166">
        <v>1</v>
      </c>
      <c r="P50" s="83">
        <v>12985000</v>
      </c>
      <c r="R50" s="81" t="s">
        <v>2133</v>
      </c>
      <c r="S50" s="122">
        <v>1</v>
      </c>
      <c r="T50" s="117">
        <v>8</v>
      </c>
      <c r="V50" s="79" t="str">
        <f>IF(AND(C50=2, T50&lt;&gt;""), _xlfn.IFNA(VLOOKUP(T50,'kk1'!$B$10:$C$109, 2, FALSE), ""), "")</f>
        <v>Ruang Sekretariat</v>
      </c>
      <c r="W50" s="117">
        <v>2</v>
      </c>
      <c r="X50" s="79" t="str">
        <f t="shared" si="2"/>
        <v>Kurang Baik</v>
      </c>
      <c r="Y50" s="79" t="str">
        <f t="shared" si="3"/>
        <v>Benar</v>
      </c>
      <c r="Z50" s="79">
        <f t="shared" si="4"/>
        <v>1</v>
      </c>
      <c r="AA50" s="79" t="str">
        <f t="shared" si="5"/>
        <v>update ta_kib_b set kd_ruang = 8 where idpemda = '10020010012000109'</v>
      </c>
      <c r="AB50" s="79" t="str">
        <f t="shared" si="6"/>
        <v>Ta_Fn_KIB_B_Sensus</v>
      </c>
      <c r="AC50" s="79" t="str">
        <f t="shared" si="7"/>
        <v>update Ta_Fn_KIB_B_Sensus set sensus = 2 where idpemda = '10020010012000109'</v>
      </c>
      <c r="AD50" s="79">
        <f>ROWS($B$13:B50)</f>
        <v>38</v>
      </c>
      <c r="AE50" s="79" t="str">
        <f>IF(W50='kk4-7'!$A$1, AD50, "")</f>
        <v/>
      </c>
      <c r="AF50" s="79">
        <f t="shared" si="8"/>
        <v>184</v>
      </c>
    </row>
    <row r="51" spans="1:32" x14ac:dyDescent="0.25">
      <c r="A51" s="122">
        <f t="shared" si="9"/>
        <v>39</v>
      </c>
      <c r="B51" s="80" t="s">
        <v>251</v>
      </c>
      <c r="C51" s="122">
        <v>2</v>
      </c>
      <c r="D51" s="79" t="s">
        <v>191</v>
      </c>
      <c r="E51" s="79" t="s">
        <v>192</v>
      </c>
      <c r="F51" s="120">
        <v>102</v>
      </c>
      <c r="G51" s="79">
        <v>2008</v>
      </c>
      <c r="H51" s="81" t="s">
        <v>170</v>
      </c>
      <c r="I51" s="81" t="s">
        <v>193</v>
      </c>
      <c r="J51" s="81" t="s">
        <v>252</v>
      </c>
      <c r="K51" s="79" t="s">
        <v>148</v>
      </c>
      <c r="L51" s="116">
        <v>125</v>
      </c>
      <c r="N51" s="79" t="s">
        <v>149</v>
      </c>
      <c r="O51" s="166">
        <v>1</v>
      </c>
      <c r="P51" s="83">
        <v>12985000</v>
      </c>
      <c r="S51" s="122">
        <v>1</v>
      </c>
      <c r="T51" s="117">
        <v>8</v>
      </c>
      <c r="V51" s="79" t="str">
        <f>IF(AND(C51=2, T51&lt;&gt;""), _xlfn.IFNA(VLOOKUP(T51,'kk1'!$B$10:$C$109, 2, FALSE), ""), "")</f>
        <v>Ruang Sekretariat</v>
      </c>
      <c r="W51" s="117">
        <v>2</v>
      </c>
      <c r="X51" s="79" t="str">
        <f t="shared" si="2"/>
        <v>Kurang Baik</v>
      </c>
      <c r="Y51" s="79" t="str">
        <f t="shared" si="3"/>
        <v>Benar</v>
      </c>
      <c r="Z51" s="79">
        <f t="shared" si="4"/>
        <v>1</v>
      </c>
      <c r="AA51" s="79" t="str">
        <f t="shared" si="5"/>
        <v>update ta_kib_b set kd_ruang = 8 where idpemda = '10020010012000110'</v>
      </c>
      <c r="AB51" s="79" t="str">
        <f t="shared" si="6"/>
        <v>Ta_Fn_KIB_B_Sensus</v>
      </c>
      <c r="AC51" s="79" t="str">
        <f t="shared" si="7"/>
        <v>update Ta_Fn_KIB_B_Sensus set sensus = 2 where idpemda = '10020010012000110'</v>
      </c>
      <c r="AD51" s="79">
        <f>ROWS($B$13:B51)</f>
        <v>39</v>
      </c>
      <c r="AE51" s="79" t="str">
        <f>IF(W51='kk4-7'!$A$1, AD51, "")</f>
        <v/>
      </c>
      <c r="AF51" s="79">
        <f t="shared" si="8"/>
        <v>205</v>
      </c>
    </row>
    <row r="52" spans="1:32" x14ac:dyDescent="0.25">
      <c r="A52" s="122">
        <f t="shared" si="9"/>
        <v>40</v>
      </c>
      <c r="B52" s="80" t="s">
        <v>253</v>
      </c>
      <c r="C52" s="122">
        <v>2</v>
      </c>
      <c r="D52" s="79" t="s">
        <v>191</v>
      </c>
      <c r="E52" s="79" t="s">
        <v>192</v>
      </c>
      <c r="F52" s="120">
        <v>104</v>
      </c>
      <c r="G52" s="79">
        <v>2008</v>
      </c>
      <c r="H52" s="81" t="s">
        <v>170</v>
      </c>
      <c r="I52" s="81" t="s">
        <v>193</v>
      </c>
      <c r="J52" s="81" t="s">
        <v>254</v>
      </c>
      <c r="K52" s="79" t="s">
        <v>148</v>
      </c>
      <c r="L52" s="116">
        <v>125</v>
      </c>
      <c r="N52" s="79" t="s">
        <v>149</v>
      </c>
      <c r="O52" s="166">
        <v>1</v>
      </c>
      <c r="P52" s="83">
        <v>12985000</v>
      </c>
      <c r="R52" s="81" t="s">
        <v>2133</v>
      </c>
      <c r="S52" s="122">
        <v>1</v>
      </c>
      <c r="T52" s="117">
        <v>8</v>
      </c>
      <c r="V52" s="79" t="str">
        <f>IF(AND(C52=2, T52&lt;&gt;""), _xlfn.IFNA(VLOOKUP(T52,'kk1'!$B$10:$C$109, 2, FALSE), ""), "")</f>
        <v>Ruang Sekretariat</v>
      </c>
      <c r="W52" s="117">
        <v>2</v>
      </c>
      <c r="X52" s="79" t="str">
        <f t="shared" si="2"/>
        <v>Kurang Baik</v>
      </c>
      <c r="Y52" s="79" t="str">
        <f t="shared" si="3"/>
        <v>Benar</v>
      </c>
      <c r="Z52" s="79">
        <f t="shared" si="4"/>
        <v>1</v>
      </c>
      <c r="AA52" s="79" t="str">
        <f t="shared" si="5"/>
        <v>update ta_kib_b set kd_ruang = 8 where idpemda = '10020010012000112'</v>
      </c>
      <c r="AB52" s="79" t="str">
        <f t="shared" si="6"/>
        <v>Ta_Fn_KIB_B_Sensus</v>
      </c>
      <c r="AC52" s="79" t="str">
        <f t="shared" si="7"/>
        <v>update Ta_Fn_KIB_B_Sensus set sensus = 2 where idpemda = '10020010012000112'</v>
      </c>
      <c r="AD52" s="79">
        <f>ROWS($B$13:B52)</f>
        <v>40</v>
      </c>
      <c r="AE52" s="79" t="str">
        <f>IF(W52='kk4-7'!$A$1, AD52, "")</f>
        <v/>
      </c>
      <c r="AF52" s="79">
        <f t="shared" si="8"/>
        <v>215</v>
      </c>
    </row>
    <row r="53" spans="1:32" x14ac:dyDescent="0.25">
      <c r="A53" s="122">
        <f t="shared" si="9"/>
        <v>41</v>
      </c>
      <c r="B53" s="80" t="s">
        <v>255</v>
      </c>
      <c r="C53" s="122">
        <v>2</v>
      </c>
      <c r="D53" s="79" t="s">
        <v>191</v>
      </c>
      <c r="E53" s="79" t="s">
        <v>192</v>
      </c>
      <c r="F53" s="120">
        <v>105</v>
      </c>
      <c r="G53" s="79">
        <v>2008</v>
      </c>
      <c r="H53" s="81" t="s">
        <v>170</v>
      </c>
      <c r="I53" s="81" t="s">
        <v>193</v>
      </c>
      <c r="J53" s="81" t="s">
        <v>256</v>
      </c>
      <c r="K53" s="79" t="s">
        <v>148</v>
      </c>
      <c r="L53" s="116">
        <v>125</v>
      </c>
      <c r="N53" s="79" t="s">
        <v>149</v>
      </c>
      <c r="O53" s="166">
        <v>1</v>
      </c>
      <c r="P53" s="83">
        <v>12985000</v>
      </c>
      <c r="S53" s="122">
        <v>1</v>
      </c>
      <c r="T53" s="117">
        <v>8</v>
      </c>
      <c r="V53" s="79" t="str">
        <f>IF(AND(C53=2, T53&lt;&gt;""), _xlfn.IFNA(VLOOKUP(T53,'kk1'!$B$10:$C$109, 2, FALSE), ""), "")</f>
        <v>Ruang Sekretariat</v>
      </c>
      <c r="W53" s="117">
        <v>2</v>
      </c>
      <c r="X53" s="79" t="str">
        <f t="shared" si="2"/>
        <v>Kurang Baik</v>
      </c>
      <c r="Y53" s="79" t="str">
        <f t="shared" si="3"/>
        <v>Benar</v>
      </c>
      <c r="Z53" s="79">
        <f t="shared" si="4"/>
        <v>1</v>
      </c>
      <c r="AA53" s="79" t="str">
        <f t="shared" si="5"/>
        <v>update ta_kib_b set kd_ruang = 8 where idpemda = '10020010012000113'</v>
      </c>
      <c r="AB53" s="79" t="str">
        <f t="shared" si="6"/>
        <v>Ta_Fn_KIB_B_Sensus</v>
      </c>
      <c r="AC53" s="79" t="str">
        <f t="shared" si="7"/>
        <v>update Ta_Fn_KIB_B_Sensus set sensus = 2 where idpemda = '10020010012000113'</v>
      </c>
      <c r="AD53" s="79">
        <f>ROWS($B$13:B53)</f>
        <v>41</v>
      </c>
      <c r="AE53" s="79" t="str">
        <f>IF(W53='kk4-7'!$A$1, AD53, "")</f>
        <v/>
      </c>
      <c r="AF53" s="79">
        <f t="shared" si="8"/>
        <v>216</v>
      </c>
    </row>
    <row r="54" spans="1:32" x14ac:dyDescent="0.25">
      <c r="A54" s="122">
        <f t="shared" si="9"/>
        <v>42</v>
      </c>
      <c r="B54" s="80" t="s">
        <v>257</v>
      </c>
      <c r="C54" s="122">
        <v>2</v>
      </c>
      <c r="D54" s="79" t="s">
        <v>191</v>
      </c>
      <c r="E54" s="79" t="s">
        <v>192</v>
      </c>
      <c r="F54" s="120">
        <v>106</v>
      </c>
      <c r="G54" s="79">
        <v>2008</v>
      </c>
      <c r="H54" s="81" t="s">
        <v>170</v>
      </c>
      <c r="I54" s="81" t="s">
        <v>193</v>
      </c>
      <c r="J54" s="81" t="s">
        <v>258</v>
      </c>
      <c r="K54" s="79" t="s">
        <v>148</v>
      </c>
      <c r="L54" s="116">
        <v>125</v>
      </c>
      <c r="N54" s="79" t="s">
        <v>149</v>
      </c>
      <c r="O54" s="166">
        <v>1</v>
      </c>
      <c r="P54" s="83">
        <v>12985000</v>
      </c>
      <c r="R54" s="81" t="s">
        <v>2133</v>
      </c>
      <c r="S54" s="122">
        <v>1</v>
      </c>
      <c r="T54" s="117">
        <v>8</v>
      </c>
      <c r="V54" s="79" t="str">
        <f>IF(AND(C54=2, T54&lt;&gt;""), _xlfn.IFNA(VLOOKUP(T54,'kk1'!$B$10:$C$109, 2, FALSE), ""), "")</f>
        <v>Ruang Sekretariat</v>
      </c>
      <c r="W54" s="117">
        <v>2</v>
      </c>
      <c r="X54" s="79" t="str">
        <f t="shared" si="2"/>
        <v>Kurang Baik</v>
      </c>
      <c r="Y54" s="79" t="str">
        <f t="shared" si="3"/>
        <v>Benar</v>
      </c>
      <c r="Z54" s="79">
        <f t="shared" si="4"/>
        <v>1</v>
      </c>
      <c r="AA54" s="79" t="str">
        <f t="shared" si="5"/>
        <v>update ta_kib_b set kd_ruang = 8 where idpemda = '10020010012000114'</v>
      </c>
      <c r="AB54" s="79" t="str">
        <f t="shared" si="6"/>
        <v>Ta_Fn_KIB_B_Sensus</v>
      </c>
      <c r="AC54" s="79" t="str">
        <f t="shared" si="7"/>
        <v>update Ta_Fn_KIB_B_Sensus set sensus = 2 where idpemda = '10020010012000114'</v>
      </c>
      <c r="AD54" s="79">
        <f>ROWS($B$13:B54)</f>
        <v>42</v>
      </c>
      <c r="AE54" s="79" t="str">
        <f>IF(W54='kk4-7'!$A$1, AD54, "")</f>
        <v/>
      </c>
      <c r="AF54" s="79">
        <f t="shared" si="8"/>
        <v>217</v>
      </c>
    </row>
    <row r="55" spans="1:32" x14ac:dyDescent="0.25">
      <c r="A55" s="122">
        <f t="shared" si="9"/>
        <v>43</v>
      </c>
      <c r="B55" s="80" t="s">
        <v>259</v>
      </c>
      <c r="C55" s="122">
        <v>2</v>
      </c>
      <c r="D55" s="79" t="s">
        <v>191</v>
      </c>
      <c r="E55" s="79" t="s">
        <v>192</v>
      </c>
      <c r="F55" s="120">
        <v>107</v>
      </c>
      <c r="G55" s="79">
        <v>2008</v>
      </c>
      <c r="H55" s="81" t="s">
        <v>170</v>
      </c>
      <c r="I55" s="81" t="s">
        <v>193</v>
      </c>
      <c r="J55" s="81" t="s">
        <v>260</v>
      </c>
      <c r="K55" s="79" t="s">
        <v>148</v>
      </c>
      <c r="L55" s="116">
        <v>125</v>
      </c>
      <c r="N55" s="79" t="s">
        <v>149</v>
      </c>
      <c r="O55" s="166">
        <v>1</v>
      </c>
      <c r="P55" s="83">
        <v>12985000</v>
      </c>
      <c r="S55" s="122">
        <v>1</v>
      </c>
      <c r="T55" s="117">
        <v>8</v>
      </c>
      <c r="V55" s="79" t="str">
        <f>IF(AND(C55=2, T55&lt;&gt;""), _xlfn.IFNA(VLOOKUP(T55,'kk1'!$B$10:$C$109, 2, FALSE), ""), "")</f>
        <v>Ruang Sekretariat</v>
      </c>
      <c r="W55" s="117">
        <v>2</v>
      </c>
      <c r="X55" s="79" t="str">
        <f t="shared" si="2"/>
        <v>Kurang Baik</v>
      </c>
      <c r="Y55" s="79" t="str">
        <f t="shared" si="3"/>
        <v>Benar</v>
      </c>
      <c r="Z55" s="79">
        <f t="shared" si="4"/>
        <v>1</v>
      </c>
      <c r="AA55" s="79" t="str">
        <f t="shared" si="5"/>
        <v>update ta_kib_b set kd_ruang = 8 where idpemda = '10020010012000115'</v>
      </c>
      <c r="AB55" s="79" t="str">
        <f t="shared" si="6"/>
        <v>Ta_Fn_KIB_B_Sensus</v>
      </c>
      <c r="AC55" s="79" t="str">
        <f t="shared" si="7"/>
        <v>update Ta_Fn_KIB_B_Sensus set sensus = 2 where idpemda = '10020010012000115'</v>
      </c>
      <c r="AD55" s="79">
        <f>ROWS($B$13:B55)</f>
        <v>43</v>
      </c>
      <c r="AE55" s="79" t="str">
        <f>IF(W55='kk4-7'!$A$1, AD55, "")</f>
        <v/>
      </c>
      <c r="AF55" s="79">
        <f t="shared" si="8"/>
        <v>218</v>
      </c>
    </row>
    <row r="56" spans="1:32" x14ac:dyDescent="0.25">
      <c r="A56" s="122">
        <f t="shared" si="9"/>
        <v>44</v>
      </c>
      <c r="B56" s="80" t="s">
        <v>261</v>
      </c>
      <c r="C56" s="122">
        <v>2</v>
      </c>
      <c r="D56" s="79" t="s">
        <v>191</v>
      </c>
      <c r="E56" s="79" t="s">
        <v>192</v>
      </c>
      <c r="F56" s="120">
        <v>108</v>
      </c>
      <c r="G56" s="79">
        <v>2008</v>
      </c>
      <c r="H56" s="81" t="s">
        <v>170</v>
      </c>
      <c r="I56" s="81" t="s">
        <v>193</v>
      </c>
      <c r="J56" s="81" t="s">
        <v>262</v>
      </c>
      <c r="K56" s="79" t="s">
        <v>148</v>
      </c>
      <c r="L56" s="116">
        <v>125</v>
      </c>
      <c r="N56" s="79" t="s">
        <v>149</v>
      </c>
      <c r="O56" s="166">
        <v>1</v>
      </c>
      <c r="P56" s="83">
        <v>12985000</v>
      </c>
      <c r="S56" s="122">
        <v>1</v>
      </c>
      <c r="T56" s="117">
        <v>8</v>
      </c>
      <c r="V56" s="79" t="str">
        <f>IF(AND(C56=2, T56&lt;&gt;""), _xlfn.IFNA(VLOOKUP(T56,'kk1'!$B$10:$C$109, 2, FALSE), ""), "")</f>
        <v>Ruang Sekretariat</v>
      </c>
      <c r="W56" s="117">
        <v>2</v>
      </c>
      <c r="X56" s="79" t="str">
        <f t="shared" si="2"/>
        <v>Kurang Baik</v>
      </c>
      <c r="Y56" s="79" t="str">
        <f t="shared" si="3"/>
        <v>Benar</v>
      </c>
      <c r="Z56" s="79">
        <f t="shared" si="4"/>
        <v>1</v>
      </c>
      <c r="AA56" s="79" t="str">
        <f t="shared" si="5"/>
        <v>update ta_kib_b set kd_ruang = 8 where idpemda = '10020010012000116'</v>
      </c>
      <c r="AB56" s="79" t="str">
        <f t="shared" si="6"/>
        <v>Ta_Fn_KIB_B_Sensus</v>
      </c>
      <c r="AC56" s="79" t="str">
        <f t="shared" si="7"/>
        <v>update Ta_Fn_KIB_B_Sensus set sensus = 2 where idpemda = '10020010012000116'</v>
      </c>
      <c r="AD56" s="79">
        <f>ROWS($B$13:B56)</f>
        <v>44</v>
      </c>
      <c r="AE56" s="79" t="str">
        <f>IF(W56='kk4-7'!$A$1, AD56, "")</f>
        <v/>
      </c>
      <c r="AF56" s="79">
        <f t="shared" si="8"/>
        <v>219</v>
      </c>
    </row>
    <row r="57" spans="1:32" x14ac:dyDescent="0.25">
      <c r="A57" s="122">
        <f t="shared" si="9"/>
        <v>45</v>
      </c>
      <c r="B57" s="80" t="s">
        <v>263</v>
      </c>
      <c r="C57" s="122">
        <v>2</v>
      </c>
      <c r="D57" s="79" t="s">
        <v>191</v>
      </c>
      <c r="E57" s="79" t="s">
        <v>192</v>
      </c>
      <c r="F57" s="120">
        <v>109</v>
      </c>
      <c r="G57" s="79">
        <v>2008</v>
      </c>
      <c r="H57" s="81" t="s">
        <v>170</v>
      </c>
      <c r="I57" s="81" t="s">
        <v>193</v>
      </c>
      <c r="J57" s="81" t="s">
        <v>264</v>
      </c>
      <c r="K57" s="79" t="s">
        <v>148</v>
      </c>
      <c r="L57" s="116">
        <v>125</v>
      </c>
      <c r="N57" s="79" t="s">
        <v>149</v>
      </c>
      <c r="O57" s="166">
        <v>1</v>
      </c>
      <c r="P57" s="83">
        <v>12985000</v>
      </c>
      <c r="R57" s="141" t="s">
        <v>2159</v>
      </c>
      <c r="S57" s="122">
        <v>1</v>
      </c>
      <c r="T57" s="117">
        <v>8</v>
      </c>
      <c r="V57" s="79" t="str">
        <f>IF(AND(C57=2, T57&lt;&gt;""), _xlfn.IFNA(VLOOKUP(T57,'kk1'!$B$10:$C$109, 2, FALSE), ""), "")</f>
        <v>Ruang Sekretariat</v>
      </c>
      <c r="W57" s="117">
        <v>4</v>
      </c>
      <c r="X57" s="79" t="str">
        <f t="shared" si="2"/>
        <v>Tidak Ditemukan</v>
      </c>
      <c r="Y57" s="79" t="str">
        <f t="shared" si="3"/>
        <v>Benar</v>
      </c>
      <c r="Z57" s="79">
        <f t="shared" si="4"/>
        <v>1</v>
      </c>
      <c r="AA57" s="79" t="str">
        <f t="shared" si="5"/>
        <v>update ta_kib_b set kd_ruang = 8 where idpemda = '10020010012000117'</v>
      </c>
      <c r="AB57" s="79" t="str">
        <f t="shared" si="6"/>
        <v>Ta_Fn_KIB_B_Sensus</v>
      </c>
      <c r="AC57" s="79" t="str">
        <f t="shared" si="7"/>
        <v>update Ta_Fn_KIB_B_Sensus set sensus = 4 where idpemda = '10020010012000117'</v>
      </c>
      <c r="AD57" s="79">
        <f>ROWS($B$13:B57)</f>
        <v>45</v>
      </c>
      <c r="AE57" s="79" t="str">
        <f>IF(W57='kk4-7'!$A$1, AD57, "")</f>
        <v/>
      </c>
      <c r="AF57" s="79">
        <f t="shared" si="8"/>
        <v>220</v>
      </c>
    </row>
    <row r="58" spans="1:32" x14ac:dyDescent="0.25">
      <c r="A58" s="122">
        <f t="shared" si="9"/>
        <v>46</v>
      </c>
      <c r="B58" s="80" t="s">
        <v>265</v>
      </c>
      <c r="C58" s="122">
        <v>2</v>
      </c>
      <c r="D58" s="79" t="s">
        <v>191</v>
      </c>
      <c r="E58" s="79" t="s">
        <v>192</v>
      </c>
      <c r="F58" s="120">
        <v>112</v>
      </c>
      <c r="G58" s="79">
        <v>2008</v>
      </c>
      <c r="H58" s="81" t="s">
        <v>170</v>
      </c>
      <c r="I58" s="81" t="s">
        <v>193</v>
      </c>
      <c r="J58" s="81" t="s">
        <v>266</v>
      </c>
      <c r="K58" s="79" t="s">
        <v>148</v>
      </c>
      <c r="L58" s="116">
        <v>125</v>
      </c>
      <c r="N58" s="79" t="s">
        <v>149</v>
      </c>
      <c r="O58" s="166">
        <v>1</v>
      </c>
      <c r="P58" s="83">
        <v>12985000</v>
      </c>
      <c r="S58" s="122">
        <v>1</v>
      </c>
      <c r="T58" s="117">
        <v>8</v>
      </c>
      <c r="V58" s="79" t="str">
        <f>IF(AND(C58=2, T58&lt;&gt;""), _xlfn.IFNA(VLOOKUP(T58,'kk1'!$B$10:$C$109, 2, FALSE), ""), "")</f>
        <v>Ruang Sekretariat</v>
      </c>
      <c r="W58" s="117">
        <v>2</v>
      </c>
      <c r="X58" s="79" t="str">
        <f t="shared" si="2"/>
        <v>Kurang Baik</v>
      </c>
      <c r="Y58" s="79" t="str">
        <f t="shared" si="3"/>
        <v>Benar</v>
      </c>
      <c r="Z58" s="79">
        <f t="shared" si="4"/>
        <v>1</v>
      </c>
      <c r="AA58" s="79" t="str">
        <f t="shared" si="5"/>
        <v>update ta_kib_b set kd_ruang = 8 where idpemda = '10020010012000119'</v>
      </c>
      <c r="AB58" s="79" t="str">
        <f t="shared" si="6"/>
        <v>Ta_Fn_KIB_B_Sensus</v>
      </c>
      <c r="AC58" s="79" t="str">
        <f t="shared" si="7"/>
        <v>update Ta_Fn_KIB_B_Sensus set sensus = 2 where idpemda = '10020010012000119'</v>
      </c>
      <c r="AD58" s="79">
        <f>ROWS($B$13:B58)</f>
        <v>46</v>
      </c>
      <c r="AE58" s="79" t="str">
        <f>IF(W58='kk4-7'!$A$1, AD58, "")</f>
        <v/>
      </c>
      <c r="AF58" s="79">
        <f t="shared" si="8"/>
        <v>221</v>
      </c>
    </row>
    <row r="59" spans="1:32" x14ac:dyDescent="0.25">
      <c r="A59" s="122">
        <f t="shared" si="9"/>
        <v>47</v>
      </c>
      <c r="B59" s="80" t="s">
        <v>267</v>
      </c>
      <c r="C59" s="122">
        <v>2</v>
      </c>
      <c r="D59" s="79" t="s">
        <v>191</v>
      </c>
      <c r="E59" s="79" t="s">
        <v>192</v>
      </c>
      <c r="F59" s="120">
        <v>113</v>
      </c>
      <c r="G59" s="79">
        <v>2008</v>
      </c>
      <c r="H59" s="81" t="s">
        <v>170</v>
      </c>
      <c r="I59" s="81" t="s">
        <v>193</v>
      </c>
      <c r="J59" s="81" t="s">
        <v>268</v>
      </c>
      <c r="K59" s="79" t="s">
        <v>148</v>
      </c>
      <c r="L59" s="116">
        <v>125</v>
      </c>
      <c r="N59" s="79" t="s">
        <v>149</v>
      </c>
      <c r="O59" s="166">
        <v>1</v>
      </c>
      <c r="P59" s="83">
        <v>12985000</v>
      </c>
      <c r="R59" s="81" t="s">
        <v>2133</v>
      </c>
      <c r="S59" s="122">
        <v>1</v>
      </c>
      <c r="T59" s="117">
        <v>8</v>
      </c>
      <c r="V59" s="79" t="str">
        <f>IF(AND(C59=2, T59&lt;&gt;""), _xlfn.IFNA(VLOOKUP(T59,'kk1'!$B$10:$C$109, 2, FALSE), ""), "")</f>
        <v>Ruang Sekretariat</v>
      </c>
      <c r="W59" s="117">
        <v>2</v>
      </c>
      <c r="X59" s="79" t="str">
        <f t="shared" si="2"/>
        <v>Kurang Baik</v>
      </c>
      <c r="Y59" s="79" t="str">
        <f t="shared" si="3"/>
        <v>Benar</v>
      </c>
      <c r="Z59" s="79">
        <f t="shared" si="4"/>
        <v>1</v>
      </c>
      <c r="AA59" s="79" t="str">
        <f t="shared" si="5"/>
        <v>update ta_kib_b set kd_ruang = 8 where idpemda = '10020010012000120'</v>
      </c>
      <c r="AB59" s="79" t="str">
        <f t="shared" si="6"/>
        <v>Ta_Fn_KIB_B_Sensus</v>
      </c>
      <c r="AC59" s="79" t="str">
        <f t="shared" si="7"/>
        <v>update Ta_Fn_KIB_B_Sensus set sensus = 2 where idpemda = '10020010012000120'</v>
      </c>
      <c r="AD59" s="79">
        <f>ROWS($B$13:B59)</f>
        <v>47</v>
      </c>
      <c r="AE59" s="79" t="str">
        <f>IF(W59='kk4-7'!$A$1, AD59, "")</f>
        <v/>
      </c>
      <c r="AF59" s="79">
        <f t="shared" si="8"/>
        <v>222</v>
      </c>
    </row>
    <row r="60" spans="1:32" x14ac:dyDescent="0.25">
      <c r="A60" s="122">
        <f t="shared" si="9"/>
        <v>48</v>
      </c>
      <c r="B60" s="80" t="s">
        <v>269</v>
      </c>
      <c r="C60" s="122">
        <v>2</v>
      </c>
      <c r="D60" s="79" t="s">
        <v>191</v>
      </c>
      <c r="E60" s="79" t="s">
        <v>192</v>
      </c>
      <c r="F60" s="120">
        <v>114</v>
      </c>
      <c r="G60" s="79">
        <v>2008</v>
      </c>
      <c r="H60" s="81" t="s">
        <v>170</v>
      </c>
      <c r="I60" s="81" t="s">
        <v>193</v>
      </c>
      <c r="J60" s="81" t="s">
        <v>270</v>
      </c>
      <c r="K60" s="79" t="s">
        <v>148</v>
      </c>
      <c r="L60" s="116">
        <v>125</v>
      </c>
      <c r="N60" s="79" t="s">
        <v>149</v>
      </c>
      <c r="O60" s="166">
        <v>1</v>
      </c>
      <c r="P60" s="83">
        <v>12985000</v>
      </c>
      <c r="R60" s="81" t="s">
        <v>2133</v>
      </c>
      <c r="S60" s="122">
        <v>1</v>
      </c>
      <c r="T60" s="117">
        <v>8</v>
      </c>
      <c r="V60" s="79" t="str">
        <f>IF(AND(C60=2, T60&lt;&gt;""), _xlfn.IFNA(VLOOKUP(T60,'kk1'!$B$10:$C$109, 2, FALSE), ""), "")</f>
        <v>Ruang Sekretariat</v>
      </c>
      <c r="W60" s="117">
        <v>2</v>
      </c>
      <c r="X60" s="79" t="str">
        <f t="shared" si="2"/>
        <v>Kurang Baik</v>
      </c>
      <c r="Y60" s="79" t="str">
        <f t="shared" si="3"/>
        <v>Benar</v>
      </c>
      <c r="Z60" s="79">
        <f t="shared" si="4"/>
        <v>1</v>
      </c>
      <c r="AA60" s="79" t="str">
        <f t="shared" si="5"/>
        <v>update ta_kib_b set kd_ruang = 8 where idpemda = '10020010012000121'</v>
      </c>
      <c r="AB60" s="79" t="str">
        <f t="shared" si="6"/>
        <v>Ta_Fn_KIB_B_Sensus</v>
      </c>
      <c r="AC60" s="79" t="str">
        <f t="shared" si="7"/>
        <v>update Ta_Fn_KIB_B_Sensus set sensus = 2 where idpemda = '10020010012000121'</v>
      </c>
      <c r="AD60" s="79">
        <f>ROWS($B$13:B60)</f>
        <v>48</v>
      </c>
      <c r="AE60" s="79" t="str">
        <f>IF(W60='kk4-7'!$A$1, AD60, "")</f>
        <v/>
      </c>
      <c r="AF60" s="79">
        <f t="shared" si="8"/>
        <v>223</v>
      </c>
    </row>
    <row r="61" spans="1:32" x14ac:dyDescent="0.25">
      <c r="A61" s="122">
        <f t="shared" si="9"/>
        <v>49</v>
      </c>
      <c r="B61" s="80" t="s">
        <v>271</v>
      </c>
      <c r="C61" s="122">
        <v>2</v>
      </c>
      <c r="D61" s="79" t="s">
        <v>191</v>
      </c>
      <c r="E61" s="79" t="s">
        <v>192</v>
      </c>
      <c r="F61" s="120">
        <v>115</v>
      </c>
      <c r="G61" s="79">
        <v>2008</v>
      </c>
      <c r="H61" s="81" t="s">
        <v>170</v>
      </c>
      <c r="I61" s="81" t="s">
        <v>193</v>
      </c>
      <c r="J61" s="81" t="s">
        <v>272</v>
      </c>
      <c r="K61" s="79" t="s">
        <v>148</v>
      </c>
      <c r="L61" s="116">
        <v>125</v>
      </c>
      <c r="N61" s="79" t="s">
        <v>149</v>
      </c>
      <c r="O61" s="166">
        <v>1</v>
      </c>
      <c r="P61" s="83">
        <v>12985000</v>
      </c>
      <c r="S61" s="122">
        <v>1</v>
      </c>
      <c r="T61" s="117">
        <v>8</v>
      </c>
      <c r="V61" s="79" t="str">
        <f>IF(AND(C61=2, T61&lt;&gt;""), _xlfn.IFNA(VLOOKUP(T61,'kk1'!$B$10:$C$109, 2, FALSE), ""), "")</f>
        <v>Ruang Sekretariat</v>
      </c>
      <c r="W61" s="117">
        <v>2</v>
      </c>
      <c r="X61" s="79" t="str">
        <f t="shared" si="2"/>
        <v>Kurang Baik</v>
      </c>
      <c r="Y61" s="79" t="str">
        <f t="shared" si="3"/>
        <v>Benar</v>
      </c>
      <c r="Z61" s="79">
        <f t="shared" si="4"/>
        <v>1</v>
      </c>
      <c r="AA61" s="79" t="str">
        <f t="shared" si="5"/>
        <v>update ta_kib_b set kd_ruang = 8 where idpemda = '10020010012000122'</v>
      </c>
      <c r="AB61" s="79" t="str">
        <f t="shared" si="6"/>
        <v>Ta_Fn_KIB_B_Sensus</v>
      </c>
      <c r="AC61" s="79" t="str">
        <f t="shared" si="7"/>
        <v>update Ta_Fn_KIB_B_Sensus set sensus = 2 where idpemda = '10020010012000122'</v>
      </c>
      <c r="AD61" s="79">
        <f>ROWS($B$13:B61)</f>
        <v>49</v>
      </c>
      <c r="AE61" s="79" t="str">
        <f>IF(W61='kk4-7'!$A$1, AD61, "")</f>
        <v/>
      </c>
      <c r="AF61" s="79">
        <f t="shared" si="8"/>
        <v>224</v>
      </c>
    </row>
    <row r="62" spans="1:32" x14ac:dyDescent="0.25">
      <c r="A62" s="122">
        <f t="shared" si="9"/>
        <v>50</v>
      </c>
      <c r="B62" s="80" t="s">
        <v>273</v>
      </c>
      <c r="C62" s="122">
        <v>2</v>
      </c>
      <c r="D62" s="79" t="s">
        <v>191</v>
      </c>
      <c r="E62" s="79" t="s">
        <v>192</v>
      </c>
      <c r="F62" s="120">
        <v>116</v>
      </c>
      <c r="G62" s="79">
        <v>2008</v>
      </c>
      <c r="H62" s="81" t="s">
        <v>170</v>
      </c>
      <c r="I62" s="81" t="s">
        <v>193</v>
      </c>
      <c r="J62" s="81" t="s">
        <v>274</v>
      </c>
      <c r="K62" s="79" t="s">
        <v>148</v>
      </c>
      <c r="L62" s="116">
        <v>125</v>
      </c>
      <c r="N62" s="79" t="s">
        <v>149</v>
      </c>
      <c r="O62" s="166">
        <v>1</v>
      </c>
      <c r="P62" s="83">
        <v>12985000</v>
      </c>
      <c r="S62" s="122">
        <v>1</v>
      </c>
      <c r="T62" s="117">
        <v>8</v>
      </c>
      <c r="V62" s="79" t="str">
        <f>IF(AND(C62=2, T62&lt;&gt;""), _xlfn.IFNA(VLOOKUP(T62,'kk1'!$B$10:$C$109, 2, FALSE), ""), "")</f>
        <v>Ruang Sekretariat</v>
      </c>
      <c r="W62" s="117">
        <v>2</v>
      </c>
      <c r="X62" s="79" t="str">
        <f t="shared" si="2"/>
        <v>Kurang Baik</v>
      </c>
      <c r="Y62" s="79" t="str">
        <f t="shared" si="3"/>
        <v>Benar</v>
      </c>
      <c r="Z62" s="79">
        <f t="shared" si="4"/>
        <v>1</v>
      </c>
      <c r="AA62" s="79" t="str">
        <f t="shared" si="5"/>
        <v>update ta_kib_b set kd_ruang = 8 where idpemda = '10020010012000123'</v>
      </c>
      <c r="AB62" s="79" t="str">
        <f t="shared" si="6"/>
        <v>Ta_Fn_KIB_B_Sensus</v>
      </c>
      <c r="AC62" s="79" t="str">
        <f t="shared" si="7"/>
        <v>update Ta_Fn_KIB_B_Sensus set sensus = 2 where idpemda = '10020010012000123'</v>
      </c>
      <c r="AD62" s="79">
        <f>ROWS($B$13:B62)</f>
        <v>50</v>
      </c>
      <c r="AE62" s="79" t="str">
        <f>IF(W62='kk4-7'!$A$1, AD62, "")</f>
        <v/>
      </c>
      <c r="AF62" s="79">
        <f t="shared" si="8"/>
        <v>268</v>
      </c>
    </row>
    <row r="63" spans="1:32" x14ac:dyDescent="0.25">
      <c r="A63" s="169">
        <f t="shared" si="9"/>
        <v>51</v>
      </c>
      <c r="B63" s="80" t="s">
        <v>275</v>
      </c>
      <c r="C63" s="122">
        <v>2</v>
      </c>
      <c r="D63" s="79" t="s">
        <v>191</v>
      </c>
      <c r="E63" s="79" t="s">
        <v>192</v>
      </c>
      <c r="F63" s="120">
        <v>117</v>
      </c>
      <c r="G63" s="79">
        <v>2008</v>
      </c>
      <c r="H63" s="81" t="s">
        <v>170</v>
      </c>
      <c r="I63" s="81" t="s">
        <v>193</v>
      </c>
      <c r="J63" s="81" t="s">
        <v>276</v>
      </c>
      <c r="K63" s="79" t="s">
        <v>148</v>
      </c>
      <c r="L63" s="116">
        <v>125</v>
      </c>
      <c r="N63" s="79" t="s">
        <v>149</v>
      </c>
      <c r="O63" s="166">
        <v>1</v>
      </c>
      <c r="P63" s="83">
        <v>12985000</v>
      </c>
      <c r="S63" s="122">
        <v>1</v>
      </c>
      <c r="T63" s="117">
        <v>8</v>
      </c>
      <c r="V63" s="79" t="str">
        <f>IF(AND(C63=2, T63&lt;&gt;""), _xlfn.IFNA(VLOOKUP(T63,'kk1'!$B$10:$C$109, 2, FALSE), ""), "")</f>
        <v>Ruang Sekretariat</v>
      </c>
      <c r="W63" s="117">
        <v>2</v>
      </c>
      <c r="X63" s="79" t="str">
        <f t="shared" si="2"/>
        <v>Kurang Baik</v>
      </c>
      <c r="Y63" s="79" t="str">
        <f t="shared" si="3"/>
        <v>Benar</v>
      </c>
      <c r="Z63" s="79">
        <f t="shared" si="4"/>
        <v>1</v>
      </c>
      <c r="AA63" s="79" t="str">
        <f t="shared" si="5"/>
        <v>update ta_kib_b set kd_ruang = 8 where idpemda = '10020010012000124'</v>
      </c>
      <c r="AB63" s="79" t="str">
        <f t="shared" si="6"/>
        <v>Ta_Fn_KIB_B_Sensus</v>
      </c>
      <c r="AC63" s="79" t="str">
        <f t="shared" si="7"/>
        <v>update Ta_Fn_KIB_B_Sensus set sensus = 2 where idpemda = '10020010012000124'</v>
      </c>
      <c r="AD63" s="79">
        <f>ROWS($B$13:B63)</f>
        <v>51</v>
      </c>
      <c r="AE63" s="79" t="str">
        <f>IF(W63='kk4-7'!$A$1, AD63, "")</f>
        <v/>
      </c>
      <c r="AF63" s="79">
        <f t="shared" si="8"/>
        <v>269</v>
      </c>
    </row>
    <row r="64" spans="1:32" x14ac:dyDescent="0.25">
      <c r="A64" s="122">
        <f t="shared" si="9"/>
        <v>52</v>
      </c>
      <c r="B64" s="80" t="s">
        <v>277</v>
      </c>
      <c r="C64" s="122">
        <v>2</v>
      </c>
      <c r="D64" s="79" t="s">
        <v>191</v>
      </c>
      <c r="E64" s="79" t="s">
        <v>192</v>
      </c>
      <c r="F64" s="120">
        <v>118</v>
      </c>
      <c r="G64" s="79">
        <v>2008</v>
      </c>
      <c r="H64" s="81" t="s">
        <v>170</v>
      </c>
      <c r="I64" s="81" t="s">
        <v>193</v>
      </c>
      <c r="J64" s="81" t="s">
        <v>278</v>
      </c>
      <c r="K64" s="79" t="s">
        <v>148</v>
      </c>
      <c r="L64" s="116">
        <v>125</v>
      </c>
      <c r="N64" s="79" t="s">
        <v>149</v>
      </c>
      <c r="O64" s="166">
        <v>1</v>
      </c>
      <c r="P64" s="83">
        <v>12985000</v>
      </c>
      <c r="R64" s="81" t="s">
        <v>2133</v>
      </c>
      <c r="S64" s="122">
        <v>1</v>
      </c>
      <c r="T64" s="117">
        <v>8</v>
      </c>
      <c r="V64" s="79" t="str">
        <f>IF(AND(C64=2, T64&lt;&gt;""), _xlfn.IFNA(VLOOKUP(T64,'kk1'!$B$10:$C$109, 2, FALSE), ""), "")</f>
        <v>Ruang Sekretariat</v>
      </c>
      <c r="W64" s="117">
        <v>2</v>
      </c>
      <c r="X64" s="79" t="str">
        <f t="shared" si="2"/>
        <v>Kurang Baik</v>
      </c>
      <c r="Y64" s="79" t="str">
        <f t="shared" si="3"/>
        <v>Benar</v>
      </c>
      <c r="Z64" s="79">
        <f t="shared" si="4"/>
        <v>1</v>
      </c>
      <c r="AA64" s="79" t="str">
        <f t="shared" si="5"/>
        <v>update ta_kib_b set kd_ruang = 8 where idpemda = '10020010012000125'</v>
      </c>
      <c r="AB64" s="79" t="str">
        <f t="shared" si="6"/>
        <v>Ta_Fn_KIB_B_Sensus</v>
      </c>
      <c r="AC64" s="79" t="str">
        <f t="shared" si="7"/>
        <v>update Ta_Fn_KIB_B_Sensus set sensus = 2 where idpemda = '10020010012000125'</v>
      </c>
      <c r="AD64" s="79">
        <f>ROWS($B$13:B64)</f>
        <v>52</v>
      </c>
      <c r="AE64" s="79" t="str">
        <f>IF(W64='kk4-7'!$A$1, AD64, "")</f>
        <v/>
      </c>
      <c r="AF64" s="79">
        <f t="shared" si="8"/>
        <v>275</v>
      </c>
    </row>
    <row r="65" spans="1:32" x14ac:dyDescent="0.25">
      <c r="A65" s="122">
        <f t="shared" si="9"/>
        <v>53</v>
      </c>
      <c r="B65" s="80" t="s">
        <v>279</v>
      </c>
      <c r="C65" s="122">
        <v>2</v>
      </c>
      <c r="D65" s="79" t="s">
        <v>191</v>
      </c>
      <c r="E65" s="79" t="s">
        <v>192</v>
      </c>
      <c r="F65" s="120">
        <v>119</v>
      </c>
      <c r="G65" s="79">
        <v>2009</v>
      </c>
      <c r="H65" s="81" t="s">
        <v>170</v>
      </c>
      <c r="I65" s="81" t="s">
        <v>280</v>
      </c>
      <c r="J65" s="81" t="s">
        <v>281</v>
      </c>
      <c r="K65" s="79" t="s">
        <v>148</v>
      </c>
      <c r="L65" s="116">
        <v>110</v>
      </c>
      <c r="N65" s="79" t="s">
        <v>149</v>
      </c>
      <c r="O65" s="166">
        <v>1</v>
      </c>
      <c r="P65" s="83">
        <v>12510000</v>
      </c>
      <c r="Q65" s="79" t="s">
        <v>282</v>
      </c>
      <c r="R65" s="141" t="s">
        <v>2159</v>
      </c>
      <c r="S65" s="122">
        <v>1</v>
      </c>
      <c r="T65" s="117">
        <v>8</v>
      </c>
      <c r="V65" s="79" t="str">
        <f>IF(AND(C65=2, T65&lt;&gt;""), _xlfn.IFNA(VLOOKUP(T65,'kk1'!$B$10:$C$109, 2, FALSE), ""), "")</f>
        <v>Ruang Sekretariat</v>
      </c>
      <c r="W65" s="117">
        <v>4</v>
      </c>
      <c r="X65" s="79" t="str">
        <f t="shared" si="2"/>
        <v>Tidak Ditemukan</v>
      </c>
      <c r="Y65" s="79" t="str">
        <f t="shared" si="3"/>
        <v>Benar</v>
      </c>
      <c r="Z65" s="79">
        <f t="shared" si="4"/>
        <v>1</v>
      </c>
      <c r="AA65" s="79" t="str">
        <f t="shared" si="5"/>
        <v>update ta_kib_b set kd_ruang = 8 where idpemda = '10020010012000126'</v>
      </c>
      <c r="AB65" s="79" t="str">
        <f t="shared" si="6"/>
        <v>Ta_Fn_KIB_B_Sensus</v>
      </c>
      <c r="AC65" s="79" t="str">
        <f t="shared" si="7"/>
        <v>update Ta_Fn_KIB_B_Sensus set sensus = 4 where idpemda = '10020010012000126'</v>
      </c>
      <c r="AD65" s="79">
        <f>ROWS($B$13:B65)</f>
        <v>53</v>
      </c>
      <c r="AE65" s="79" t="str">
        <f>IF(W65='kk4-7'!$A$1, AD65, "")</f>
        <v/>
      </c>
      <c r="AF65" s="79">
        <f t="shared" si="8"/>
        <v>276</v>
      </c>
    </row>
    <row r="66" spans="1:32" x14ac:dyDescent="0.25">
      <c r="A66" s="122">
        <f t="shared" si="9"/>
        <v>54</v>
      </c>
      <c r="B66" s="80" t="s">
        <v>283</v>
      </c>
      <c r="C66" s="122">
        <v>2</v>
      </c>
      <c r="D66" s="79" t="s">
        <v>191</v>
      </c>
      <c r="E66" s="79" t="s">
        <v>192</v>
      </c>
      <c r="F66" s="120">
        <v>120</v>
      </c>
      <c r="G66" s="79">
        <v>2009</v>
      </c>
      <c r="H66" s="81" t="s">
        <v>170</v>
      </c>
      <c r="I66" s="81" t="s">
        <v>280</v>
      </c>
      <c r="J66" s="81" t="s">
        <v>284</v>
      </c>
      <c r="K66" s="79" t="s">
        <v>148</v>
      </c>
      <c r="L66" s="116">
        <v>110</v>
      </c>
      <c r="N66" s="79" t="s">
        <v>149</v>
      </c>
      <c r="O66" s="166">
        <v>1</v>
      </c>
      <c r="P66" s="83">
        <v>12510000</v>
      </c>
      <c r="R66" s="81" t="s">
        <v>2133</v>
      </c>
      <c r="S66" s="122">
        <v>1</v>
      </c>
      <c r="T66" s="117">
        <v>8</v>
      </c>
      <c r="V66" s="79" t="str">
        <f>IF(AND(C66=2, T66&lt;&gt;""), _xlfn.IFNA(VLOOKUP(T66,'kk1'!$B$10:$C$109, 2, FALSE), ""), "")</f>
        <v>Ruang Sekretariat</v>
      </c>
      <c r="W66" s="117">
        <v>2</v>
      </c>
      <c r="X66" s="79" t="str">
        <f t="shared" si="2"/>
        <v>Kurang Baik</v>
      </c>
      <c r="Y66" s="79" t="str">
        <f t="shared" si="3"/>
        <v>Benar</v>
      </c>
      <c r="Z66" s="79">
        <f t="shared" si="4"/>
        <v>1</v>
      </c>
      <c r="AA66" s="79" t="str">
        <f t="shared" si="5"/>
        <v>update ta_kib_b set kd_ruang = 8 where idpemda = '10020010012000127'</v>
      </c>
      <c r="AB66" s="79" t="str">
        <f t="shared" si="6"/>
        <v>Ta_Fn_KIB_B_Sensus</v>
      </c>
      <c r="AC66" s="79" t="str">
        <f t="shared" si="7"/>
        <v>update Ta_Fn_KIB_B_Sensus set sensus = 2 where idpemda = '10020010012000127'</v>
      </c>
      <c r="AD66" s="79">
        <f>ROWS($B$13:B66)</f>
        <v>54</v>
      </c>
      <c r="AE66" s="79" t="str">
        <f>IF(W66='kk4-7'!$A$1, AD66, "")</f>
        <v/>
      </c>
      <c r="AF66" s="79">
        <f t="shared" si="8"/>
        <v>277</v>
      </c>
    </row>
    <row r="67" spans="1:32" x14ac:dyDescent="0.25">
      <c r="A67" s="122">
        <f t="shared" si="9"/>
        <v>55</v>
      </c>
      <c r="B67" s="80" t="s">
        <v>285</v>
      </c>
      <c r="C67" s="122">
        <v>2</v>
      </c>
      <c r="D67" s="79" t="s">
        <v>191</v>
      </c>
      <c r="E67" s="79" t="s">
        <v>192</v>
      </c>
      <c r="F67" s="120">
        <v>122</v>
      </c>
      <c r="G67" s="79">
        <v>2009</v>
      </c>
      <c r="H67" s="81" t="s">
        <v>170</v>
      </c>
      <c r="I67" s="81" t="s">
        <v>280</v>
      </c>
      <c r="J67" s="81" t="s">
        <v>286</v>
      </c>
      <c r="K67" s="79" t="s">
        <v>148</v>
      </c>
      <c r="L67" s="116">
        <v>110</v>
      </c>
      <c r="N67" s="79" t="s">
        <v>149</v>
      </c>
      <c r="O67" s="166">
        <v>1</v>
      </c>
      <c r="P67" s="83">
        <v>12510000</v>
      </c>
      <c r="R67" s="81" t="s">
        <v>2133</v>
      </c>
      <c r="S67" s="122">
        <v>1</v>
      </c>
      <c r="T67" s="117">
        <v>8</v>
      </c>
      <c r="V67" s="79" t="str">
        <f>IF(AND(C67=2, T67&lt;&gt;""), _xlfn.IFNA(VLOOKUP(T67,'kk1'!$B$10:$C$109, 2, FALSE), ""), "")</f>
        <v>Ruang Sekretariat</v>
      </c>
      <c r="W67" s="117">
        <v>2</v>
      </c>
      <c r="X67" s="79" t="str">
        <f t="shared" si="2"/>
        <v>Kurang Baik</v>
      </c>
      <c r="Y67" s="79" t="str">
        <f t="shared" si="3"/>
        <v>Benar</v>
      </c>
      <c r="Z67" s="79">
        <f t="shared" si="4"/>
        <v>1</v>
      </c>
      <c r="AA67" s="79" t="str">
        <f t="shared" si="5"/>
        <v>update ta_kib_b set kd_ruang = 8 where idpemda = '10020010012000129'</v>
      </c>
      <c r="AB67" s="79" t="str">
        <f t="shared" si="6"/>
        <v>Ta_Fn_KIB_B_Sensus</v>
      </c>
      <c r="AC67" s="79" t="str">
        <f t="shared" si="7"/>
        <v>update Ta_Fn_KIB_B_Sensus set sensus = 2 where idpemda = '10020010012000129'</v>
      </c>
      <c r="AD67" s="79">
        <f>ROWS($B$13:B67)</f>
        <v>55</v>
      </c>
      <c r="AE67" s="79" t="str">
        <f>IF(W67='kk4-7'!$A$1, AD67, "")</f>
        <v/>
      </c>
      <c r="AF67" s="79">
        <f t="shared" si="8"/>
        <v>278</v>
      </c>
    </row>
    <row r="68" spans="1:32" x14ac:dyDescent="0.25">
      <c r="A68" s="122">
        <f t="shared" si="9"/>
        <v>56</v>
      </c>
      <c r="B68" s="80" t="s">
        <v>287</v>
      </c>
      <c r="C68" s="122">
        <v>2</v>
      </c>
      <c r="D68" s="79" t="s">
        <v>191</v>
      </c>
      <c r="E68" s="79" t="s">
        <v>192</v>
      </c>
      <c r="F68" s="120">
        <v>123</v>
      </c>
      <c r="G68" s="79">
        <v>2009</v>
      </c>
      <c r="H68" s="81" t="s">
        <v>170</v>
      </c>
      <c r="I68" s="81" t="s">
        <v>280</v>
      </c>
      <c r="J68" s="81" t="s">
        <v>288</v>
      </c>
      <c r="K68" s="79" t="s">
        <v>148</v>
      </c>
      <c r="L68" s="116">
        <v>110</v>
      </c>
      <c r="N68" s="79" t="s">
        <v>149</v>
      </c>
      <c r="O68" s="166">
        <v>1</v>
      </c>
      <c r="P68" s="83">
        <v>12510000</v>
      </c>
      <c r="R68" s="81" t="s">
        <v>2133</v>
      </c>
      <c r="S68" s="122">
        <v>1</v>
      </c>
      <c r="T68" s="117">
        <v>8</v>
      </c>
      <c r="V68" s="79" t="str">
        <f>IF(AND(C68=2, T68&lt;&gt;""), _xlfn.IFNA(VLOOKUP(T68,'kk1'!$B$10:$C$109, 2, FALSE), ""), "")</f>
        <v>Ruang Sekretariat</v>
      </c>
      <c r="W68" s="117">
        <v>2</v>
      </c>
      <c r="X68" s="79" t="str">
        <f t="shared" si="2"/>
        <v>Kurang Baik</v>
      </c>
      <c r="Y68" s="79" t="str">
        <f t="shared" si="3"/>
        <v>Benar</v>
      </c>
      <c r="Z68" s="79">
        <f t="shared" si="4"/>
        <v>1</v>
      </c>
      <c r="AA68" s="79" t="str">
        <f t="shared" si="5"/>
        <v>update ta_kib_b set kd_ruang = 8 where idpemda = '10020010012000130'</v>
      </c>
      <c r="AB68" s="79" t="str">
        <f t="shared" si="6"/>
        <v>Ta_Fn_KIB_B_Sensus</v>
      </c>
      <c r="AC68" s="79" t="str">
        <f t="shared" si="7"/>
        <v>update Ta_Fn_KIB_B_Sensus set sensus = 2 where idpemda = '10020010012000130'</v>
      </c>
      <c r="AD68" s="79">
        <f>ROWS($B$13:B68)</f>
        <v>56</v>
      </c>
      <c r="AE68" s="79" t="str">
        <f>IF(W68='kk4-7'!$A$1, AD68, "")</f>
        <v/>
      </c>
      <c r="AF68" s="79">
        <f t="shared" si="8"/>
        <v>279</v>
      </c>
    </row>
    <row r="69" spans="1:32" x14ac:dyDescent="0.25">
      <c r="A69" s="122">
        <f t="shared" si="9"/>
        <v>57</v>
      </c>
      <c r="B69" s="80" t="s">
        <v>289</v>
      </c>
      <c r="C69" s="122">
        <v>2</v>
      </c>
      <c r="D69" s="79" t="s">
        <v>191</v>
      </c>
      <c r="E69" s="79" t="s">
        <v>192</v>
      </c>
      <c r="F69" s="120">
        <v>124</v>
      </c>
      <c r="G69" s="79">
        <v>2009</v>
      </c>
      <c r="H69" s="81" t="s">
        <v>170</v>
      </c>
      <c r="I69" s="81" t="s">
        <v>280</v>
      </c>
      <c r="J69" s="81" t="s">
        <v>290</v>
      </c>
      <c r="K69" s="79" t="s">
        <v>148</v>
      </c>
      <c r="L69" s="116">
        <v>110</v>
      </c>
      <c r="N69" s="79" t="s">
        <v>149</v>
      </c>
      <c r="O69" s="166">
        <v>1</v>
      </c>
      <c r="P69" s="83">
        <v>12510000</v>
      </c>
      <c r="R69" s="81" t="s">
        <v>2158</v>
      </c>
      <c r="S69" s="122">
        <v>1</v>
      </c>
      <c r="T69" s="117">
        <v>8</v>
      </c>
      <c r="V69" s="79" t="str">
        <f>IF(AND(C69=2, T69&lt;&gt;""), _xlfn.IFNA(VLOOKUP(T69,'kk1'!$B$10:$C$109, 2, FALSE), ""), "")</f>
        <v>Ruang Sekretariat</v>
      </c>
      <c r="W69" s="117">
        <v>2</v>
      </c>
      <c r="X69" s="79" t="str">
        <f t="shared" si="2"/>
        <v>Kurang Baik</v>
      </c>
      <c r="Y69" s="79" t="str">
        <f t="shared" si="3"/>
        <v>Benar</v>
      </c>
      <c r="Z69" s="79">
        <f t="shared" si="4"/>
        <v>1</v>
      </c>
      <c r="AA69" s="79" t="str">
        <f t="shared" si="5"/>
        <v>update ta_kib_b set kd_ruang = 8 where idpemda = '10020010012000131'</v>
      </c>
      <c r="AB69" s="79" t="str">
        <f t="shared" si="6"/>
        <v>Ta_Fn_KIB_B_Sensus</v>
      </c>
      <c r="AC69" s="79" t="str">
        <f t="shared" si="7"/>
        <v>update Ta_Fn_KIB_B_Sensus set sensus = 2 where idpemda = '10020010012000131'</v>
      </c>
      <c r="AD69" s="79">
        <f>ROWS($B$13:B69)</f>
        <v>57</v>
      </c>
      <c r="AE69" s="79" t="str">
        <f>IF(W69='kk4-7'!$A$1, AD69, "")</f>
        <v/>
      </c>
      <c r="AF69" s="79">
        <f t="shared" si="8"/>
        <v>291</v>
      </c>
    </row>
    <row r="70" spans="1:32" x14ac:dyDescent="0.25">
      <c r="A70" s="122">
        <f t="shared" si="9"/>
        <v>58</v>
      </c>
      <c r="B70" s="80" t="s">
        <v>291</v>
      </c>
      <c r="C70" s="122">
        <v>2</v>
      </c>
      <c r="D70" s="79" t="s">
        <v>191</v>
      </c>
      <c r="E70" s="79" t="s">
        <v>192</v>
      </c>
      <c r="F70" s="120">
        <v>125</v>
      </c>
      <c r="G70" s="79">
        <v>2009</v>
      </c>
      <c r="H70" s="81" t="s">
        <v>170</v>
      </c>
      <c r="I70" s="81" t="s">
        <v>280</v>
      </c>
      <c r="J70" s="81" t="s">
        <v>292</v>
      </c>
      <c r="K70" s="79" t="s">
        <v>148</v>
      </c>
      <c r="L70" s="116">
        <v>110</v>
      </c>
      <c r="N70" s="79" t="s">
        <v>149</v>
      </c>
      <c r="O70" s="166">
        <v>1</v>
      </c>
      <c r="P70" s="83">
        <v>12510000</v>
      </c>
      <c r="R70" s="81" t="s">
        <v>2133</v>
      </c>
      <c r="S70" s="122">
        <v>1</v>
      </c>
      <c r="T70" s="117">
        <v>8</v>
      </c>
      <c r="V70" s="79" t="str">
        <f>IF(AND(C70=2, T70&lt;&gt;""), _xlfn.IFNA(VLOOKUP(T70,'kk1'!$B$10:$C$109, 2, FALSE), ""), "")</f>
        <v>Ruang Sekretariat</v>
      </c>
      <c r="W70" s="117">
        <v>2</v>
      </c>
      <c r="X70" s="79" t="str">
        <f t="shared" si="2"/>
        <v>Kurang Baik</v>
      </c>
      <c r="Y70" s="79" t="str">
        <f t="shared" si="3"/>
        <v>Benar</v>
      </c>
      <c r="Z70" s="79">
        <f t="shared" si="4"/>
        <v>1</v>
      </c>
      <c r="AA70" s="79" t="str">
        <f t="shared" si="5"/>
        <v>update ta_kib_b set kd_ruang = 8 where idpemda = '10020010012000132'</v>
      </c>
      <c r="AB70" s="79" t="str">
        <f t="shared" si="6"/>
        <v>Ta_Fn_KIB_B_Sensus</v>
      </c>
      <c r="AC70" s="79" t="str">
        <f t="shared" si="7"/>
        <v>update Ta_Fn_KIB_B_Sensus set sensus = 2 where idpemda = '10020010012000132'</v>
      </c>
      <c r="AD70" s="79">
        <f>ROWS($B$13:B70)</f>
        <v>58</v>
      </c>
      <c r="AE70" s="79" t="str">
        <f>IF(W70='kk4-7'!$A$1, AD70, "")</f>
        <v/>
      </c>
      <c r="AF70" s="79">
        <f t="shared" si="8"/>
        <v>292</v>
      </c>
    </row>
    <row r="71" spans="1:32" x14ac:dyDescent="0.25">
      <c r="A71" s="122">
        <f t="shared" si="9"/>
        <v>59</v>
      </c>
      <c r="B71" s="80" t="s">
        <v>293</v>
      </c>
      <c r="C71" s="122">
        <v>2</v>
      </c>
      <c r="D71" s="79" t="s">
        <v>191</v>
      </c>
      <c r="E71" s="79" t="s">
        <v>192</v>
      </c>
      <c r="F71" s="120">
        <v>127</v>
      </c>
      <c r="G71" s="79">
        <v>2009</v>
      </c>
      <c r="H71" s="81" t="s">
        <v>170</v>
      </c>
      <c r="I71" s="81" t="s">
        <v>280</v>
      </c>
      <c r="J71" s="81" t="s">
        <v>294</v>
      </c>
      <c r="K71" s="79" t="s">
        <v>148</v>
      </c>
      <c r="L71" s="116">
        <v>110</v>
      </c>
      <c r="N71" s="79" t="s">
        <v>149</v>
      </c>
      <c r="O71" s="166">
        <v>1</v>
      </c>
      <c r="P71" s="83">
        <v>12510000</v>
      </c>
      <c r="R71" s="81" t="s">
        <v>2133</v>
      </c>
      <c r="S71" s="122">
        <v>1</v>
      </c>
      <c r="T71" s="117">
        <v>8</v>
      </c>
      <c r="V71" s="79" t="str">
        <f>IF(AND(C71=2, T71&lt;&gt;""), _xlfn.IFNA(VLOOKUP(T71,'kk1'!$B$10:$C$109, 2, FALSE), ""), "")</f>
        <v>Ruang Sekretariat</v>
      </c>
      <c r="W71" s="117">
        <v>2</v>
      </c>
      <c r="X71" s="79" t="str">
        <f t="shared" si="2"/>
        <v>Kurang Baik</v>
      </c>
      <c r="Y71" s="79" t="str">
        <f t="shared" si="3"/>
        <v>Benar</v>
      </c>
      <c r="Z71" s="79">
        <f t="shared" si="4"/>
        <v>1</v>
      </c>
      <c r="AA71" s="79" t="str">
        <f t="shared" si="5"/>
        <v>update ta_kib_b set kd_ruang = 8 where idpemda = '10020010012000134'</v>
      </c>
      <c r="AB71" s="79" t="str">
        <f t="shared" si="6"/>
        <v>Ta_Fn_KIB_B_Sensus</v>
      </c>
      <c r="AC71" s="79" t="str">
        <f t="shared" si="7"/>
        <v>update Ta_Fn_KIB_B_Sensus set sensus = 2 where idpemda = '10020010012000134'</v>
      </c>
      <c r="AD71" s="79">
        <f>ROWS($B$13:B71)</f>
        <v>59</v>
      </c>
      <c r="AE71" s="79" t="str">
        <f>IF(W71='kk4-7'!$A$1, AD71, "")</f>
        <v/>
      </c>
      <c r="AF71" s="79">
        <f t="shared" si="8"/>
        <v>293</v>
      </c>
    </row>
    <row r="72" spans="1:32" x14ac:dyDescent="0.25">
      <c r="A72" s="122">
        <f t="shared" si="9"/>
        <v>60</v>
      </c>
      <c r="B72" s="80" t="s">
        <v>295</v>
      </c>
      <c r="C72" s="122">
        <v>2</v>
      </c>
      <c r="D72" s="79" t="s">
        <v>191</v>
      </c>
      <c r="E72" s="79" t="s">
        <v>192</v>
      </c>
      <c r="F72" s="120">
        <v>128</v>
      </c>
      <c r="G72" s="79">
        <v>2009</v>
      </c>
      <c r="H72" s="81" t="s">
        <v>170</v>
      </c>
      <c r="I72" s="81" t="s">
        <v>280</v>
      </c>
      <c r="J72" s="81" t="s">
        <v>296</v>
      </c>
      <c r="K72" s="79" t="s">
        <v>148</v>
      </c>
      <c r="L72" s="116">
        <v>110</v>
      </c>
      <c r="N72" s="79" t="s">
        <v>149</v>
      </c>
      <c r="O72" s="166">
        <v>1</v>
      </c>
      <c r="P72" s="83">
        <v>12510000</v>
      </c>
      <c r="S72" s="122">
        <v>1</v>
      </c>
      <c r="T72" s="117">
        <v>8</v>
      </c>
      <c r="V72" s="79" t="str">
        <f>IF(AND(C72=2, T72&lt;&gt;""), _xlfn.IFNA(VLOOKUP(T72,'kk1'!$B$10:$C$109, 2, FALSE), ""), "")</f>
        <v>Ruang Sekretariat</v>
      </c>
      <c r="W72" s="117">
        <v>2</v>
      </c>
      <c r="X72" s="79" t="str">
        <f t="shared" si="2"/>
        <v>Kurang Baik</v>
      </c>
      <c r="Y72" s="79" t="str">
        <f t="shared" si="3"/>
        <v>Benar</v>
      </c>
      <c r="Z72" s="79">
        <f t="shared" si="4"/>
        <v>1</v>
      </c>
      <c r="AA72" s="79" t="str">
        <f t="shared" si="5"/>
        <v>update ta_kib_b set kd_ruang = 8 where idpemda = '10020010012000135'</v>
      </c>
      <c r="AB72" s="79" t="str">
        <f t="shared" si="6"/>
        <v>Ta_Fn_KIB_B_Sensus</v>
      </c>
      <c r="AC72" s="79" t="str">
        <f t="shared" si="7"/>
        <v>update Ta_Fn_KIB_B_Sensus set sensus = 2 where idpemda = '10020010012000135'</v>
      </c>
      <c r="AD72" s="79">
        <f>ROWS($B$13:B72)</f>
        <v>60</v>
      </c>
      <c r="AE72" s="79" t="str">
        <f>IF(W72='kk4-7'!$A$1, AD72, "")</f>
        <v/>
      </c>
      <c r="AF72" s="79">
        <f t="shared" si="8"/>
        <v>294</v>
      </c>
    </row>
    <row r="73" spans="1:32" x14ac:dyDescent="0.25">
      <c r="A73" s="122">
        <f t="shared" si="9"/>
        <v>61</v>
      </c>
      <c r="B73" s="80" t="s">
        <v>297</v>
      </c>
      <c r="C73" s="122">
        <v>2</v>
      </c>
      <c r="D73" s="79" t="s">
        <v>191</v>
      </c>
      <c r="E73" s="79" t="s">
        <v>192</v>
      </c>
      <c r="F73" s="120">
        <v>130</v>
      </c>
      <c r="G73" s="79">
        <v>2009</v>
      </c>
      <c r="H73" s="81" t="s">
        <v>170</v>
      </c>
      <c r="I73" s="81" t="s">
        <v>280</v>
      </c>
      <c r="J73" s="81" t="s">
        <v>298</v>
      </c>
      <c r="K73" s="79" t="s">
        <v>148</v>
      </c>
      <c r="L73" s="116">
        <v>110</v>
      </c>
      <c r="N73" s="79" t="s">
        <v>149</v>
      </c>
      <c r="O73" s="166">
        <v>1</v>
      </c>
      <c r="P73" s="83">
        <v>12510000</v>
      </c>
      <c r="S73" s="122">
        <v>1</v>
      </c>
      <c r="T73" s="117">
        <v>8</v>
      </c>
      <c r="V73" s="79" t="str">
        <f>IF(AND(C73=2, T73&lt;&gt;""), _xlfn.IFNA(VLOOKUP(T73,'kk1'!$B$10:$C$109, 2, FALSE), ""), "")</f>
        <v>Ruang Sekretariat</v>
      </c>
      <c r="W73" s="117">
        <v>2</v>
      </c>
      <c r="X73" s="79" t="str">
        <f t="shared" si="2"/>
        <v>Kurang Baik</v>
      </c>
      <c r="Y73" s="79" t="str">
        <f t="shared" si="3"/>
        <v>Benar</v>
      </c>
      <c r="Z73" s="79">
        <f t="shared" si="4"/>
        <v>1</v>
      </c>
      <c r="AA73" s="79" t="str">
        <f t="shared" si="5"/>
        <v>update ta_kib_b set kd_ruang = 8 where idpemda = '10020010012000137'</v>
      </c>
      <c r="AB73" s="79" t="str">
        <f t="shared" si="6"/>
        <v>Ta_Fn_KIB_B_Sensus</v>
      </c>
      <c r="AC73" s="79" t="str">
        <f t="shared" si="7"/>
        <v>update Ta_Fn_KIB_B_Sensus set sensus = 2 where idpemda = '10020010012000137'</v>
      </c>
      <c r="AD73" s="79">
        <f>ROWS($B$13:B73)</f>
        <v>61</v>
      </c>
      <c r="AE73" s="79" t="str">
        <f>IF(W73='kk4-7'!$A$1, AD73, "")</f>
        <v/>
      </c>
      <c r="AF73" s="79">
        <f t="shared" si="8"/>
        <v>295</v>
      </c>
    </row>
    <row r="74" spans="1:32" x14ac:dyDescent="0.25">
      <c r="A74" s="122">
        <f t="shared" si="9"/>
        <v>62</v>
      </c>
      <c r="B74" s="80" t="s">
        <v>299</v>
      </c>
      <c r="C74" s="122">
        <v>2</v>
      </c>
      <c r="D74" s="79" t="s">
        <v>191</v>
      </c>
      <c r="E74" s="79" t="s">
        <v>192</v>
      </c>
      <c r="F74" s="120">
        <v>131</v>
      </c>
      <c r="G74" s="79">
        <v>2009</v>
      </c>
      <c r="H74" s="81" t="s">
        <v>170</v>
      </c>
      <c r="I74" s="81" t="s">
        <v>280</v>
      </c>
      <c r="J74" s="81" t="s">
        <v>300</v>
      </c>
      <c r="K74" s="79" t="s">
        <v>148</v>
      </c>
      <c r="L74" s="116">
        <v>110</v>
      </c>
      <c r="N74" s="79" t="s">
        <v>149</v>
      </c>
      <c r="O74" s="166">
        <v>1</v>
      </c>
      <c r="P74" s="83">
        <v>12510000</v>
      </c>
      <c r="R74" s="81" t="s">
        <v>2133</v>
      </c>
      <c r="S74" s="122">
        <v>1</v>
      </c>
      <c r="T74" s="117">
        <v>8</v>
      </c>
      <c r="V74" s="79" t="str">
        <f>IF(AND(C74=2, T74&lt;&gt;""), _xlfn.IFNA(VLOOKUP(T74,'kk1'!$B$10:$C$109, 2, FALSE), ""), "")</f>
        <v>Ruang Sekretariat</v>
      </c>
      <c r="W74" s="117">
        <v>2</v>
      </c>
      <c r="X74" s="79" t="str">
        <f t="shared" si="2"/>
        <v>Kurang Baik</v>
      </c>
      <c r="Y74" s="79" t="str">
        <f t="shared" si="3"/>
        <v>Benar</v>
      </c>
      <c r="Z74" s="79">
        <f t="shared" si="4"/>
        <v>1</v>
      </c>
      <c r="AA74" s="79" t="str">
        <f t="shared" si="5"/>
        <v>update ta_kib_b set kd_ruang = 8 where idpemda = '10020010012000138'</v>
      </c>
      <c r="AB74" s="79" t="str">
        <f t="shared" si="6"/>
        <v>Ta_Fn_KIB_B_Sensus</v>
      </c>
      <c r="AC74" s="79" t="str">
        <f t="shared" si="7"/>
        <v>update Ta_Fn_KIB_B_Sensus set sensus = 2 where idpemda = '10020010012000138'</v>
      </c>
      <c r="AD74" s="79">
        <f>ROWS($B$13:B74)</f>
        <v>62</v>
      </c>
      <c r="AE74" s="79" t="str">
        <f>IF(W74='kk4-7'!$A$1, AD74, "")</f>
        <v/>
      </c>
      <c r="AF74" s="79">
        <f t="shared" si="8"/>
        <v>296</v>
      </c>
    </row>
    <row r="75" spans="1:32" x14ac:dyDescent="0.25">
      <c r="A75" s="122">
        <f t="shared" si="9"/>
        <v>63</v>
      </c>
      <c r="B75" s="80" t="s">
        <v>301</v>
      </c>
      <c r="C75" s="122">
        <v>2</v>
      </c>
      <c r="D75" s="79" t="s">
        <v>191</v>
      </c>
      <c r="E75" s="79" t="s">
        <v>192</v>
      </c>
      <c r="F75" s="120">
        <v>133</v>
      </c>
      <c r="G75" s="79">
        <v>2009</v>
      </c>
      <c r="H75" s="81" t="s">
        <v>170</v>
      </c>
      <c r="I75" s="81" t="s">
        <v>280</v>
      </c>
      <c r="J75" s="81" t="s">
        <v>302</v>
      </c>
      <c r="K75" s="79" t="s">
        <v>148</v>
      </c>
      <c r="L75" s="116">
        <v>110</v>
      </c>
      <c r="N75" s="79" t="s">
        <v>149</v>
      </c>
      <c r="O75" s="166">
        <v>1</v>
      </c>
      <c r="P75" s="83">
        <v>12510000</v>
      </c>
      <c r="S75" s="122">
        <v>1</v>
      </c>
      <c r="T75" s="117">
        <v>8</v>
      </c>
      <c r="V75" s="79" t="str">
        <f>IF(AND(C75=2, T75&lt;&gt;""), _xlfn.IFNA(VLOOKUP(T75,'kk1'!$B$10:$C$109, 2, FALSE), ""), "")</f>
        <v>Ruang Sekretariat</v>
      </c>
      <c r="W75" s="117">
        <v>2</v>
      </c>
      <c r="X75" s="79" t="str">
        <f t="shared" si="2"/>
        <v>Kurang Baik</v>
      </c>
      <c r="Y75" s="79" t="str">
        <f t="shared" si="3"/>
        <v>Benar</v>
      </c>
      <c r="Z75" s="79">
        <f t="shared" si="4"/>
        <v>1</v>
      </c>
      <c r="AA75" s="79" t="str">
        <f t="shared" si="5"/>
        <v>update ta_kib_b set kd_ruang = 8 where idpemda = '10020010012000140'</v>
      </c>
      <c r="AB75" s="79" t="str">
        <f t="shared" si="6"/>
        <v>Ta_Fn_KIB_B_Sensus</v>
      </c>
      <c r="AC75" s="79" t="str">
        <f t="shared" si="7"/>
        <v>update Ta_Fn_KIB_B_Sensus set sensus = 2 where idpemda = '10020010012000140'</v>
      </c>
      <c r="AD75" s="79">
        <f>ROWS($B$13:B75)</f>
        <v>63</v>
      </c>
      <c r="AE75" s="79" t="str">
        <f>IF(W75='kk4-7'!$A$1, AD75, "")</f>
        <v/>
      </c>
      <c r="AF75" s="79">
        <f t="shared" si="8"/>
        <v>297</v>
      </c>
    </row>
    <row r="76" spans="1:32" x14ac:dyDescent="0.25">
      <c r="A76" s="122">
        <f t="shared" si="9"/>
        <v>64</v>
      </c>
      <c r="B76" s="80" t="s">
        <v>303</v>
      </c>
      <c r="C76" s="122">
        <v>2</v>
      </c>
      <c r="D76" s="79" t="s">
        <v>191</v>
      </c>
      <c r="E76" s="79" t="s">
        <v>192</v>
      </c>
      <c r="F76" s="120">
        <v>134</v>
      </c>
      <c r="G76" s="79">
        <v>2009</v>
      </c>
      <c r="H76" s="81" t="s">
        <v>170</v>
      </c>
      <c r="I76" s="81" t="s">
        <v>280</v>
      </c>
      <c r="J76" s="81" t="s">
        <v>304</v>
      </c>
      <c r="K76" s="79" t="s">
        <v>148</v>
      </c>
      <c r="L76" s="116">
        <v>110</v>
      </c>
      <c r="N76" s="79" t="s">
        <v>149</v>
      </c>
      <c r="O76" s="166">
        <v>1</v>
      </c>
      <c r="P76" s="83">
        <v>12510000</v>
      </c>
      <c r="R76" s="141" t="s">
        <v>2159</v>
      </c>
      <c r="S76" s="122">
        <v>1</v>
      </c>
      <c r="T76" s="117">
        <v>8</v>
      </c>
      <c r="V76" s="79" t="str">
        <f>IF(AND(C76=2, T76&lt;&gt;""), _xlfn.IFNA(VLOOKUP(T76,'kk1'!$B$10:$C$109, 2, FALSE), ""), "")</f>
        <v>Ruang Sekretariat</v>
      </c>
      <c r="W76" s="117">
        <v>4</v>
      </c>
      <c r="X76" s="79" t="str">
        <f t="shared" si="2"/>
        <v>Tidak Ditemukan</v>
      </c>
      <c r="Y76" s="79" t="str">
        <f t="shared" si="3"/>
        <v>Benar</v>
      </c>
      <c r="Z76" s="79">
        <f t="shared" si="4"/>
        <v>1</v>
      </c>
      <c r="AA76" s="79" t="str">
        <f t="shared" si="5"/>
        <v>update ta_kib_b set kd_ruang = 8 where idpemda = '10020010012000141'</v>
      </c>
      <c r="AB76" s="79" t="str">
        <f t="shared" si="6"/>
        <v>Ta_Fn_KIB_B_Sensus</v>
      </c>
      <c r="AC76" s="79" t="str">
        <f t="shared" si="7"/>
        <v>update Ta_Fn_KIB_B_Sensus set sensus = 4 where idpemda = '10020010012000141'</v>
      </c>
      <c r="AD76" s="79">
        <f>ROWS($B$13:B76)</f>
        <v>64</v>
      </c>
      <c r="AE76" s="79" t="str">
        <f>IF(W76='kk4-7'!$A$1, AD76, "")</f>
        <v/>
      </c>
      <c r="AF76" s="79">
        <f t="shared" si="8"/>
        <v>298</v>
      </c>
    </row>
    <row r="77" spans="1:32" x14ac:dyDescent="0.25">
      <c r="A77" s="122">
        <f t="shared" si="9"/>
        <v>65</v>
      </c>
      <c r="B77" s="80" t="s">
        <v>305</v>
      </c>
      <c r="C77" s="122">
        <v>2</v>
      </c>
      <c r="D77" s="79" t="s">
        <v>191</v>
      </c>
      <c r="E77" s="79" t="s">
        <v>192</v>
      </c>
      <c r="F77" s="120">
        <v>135</v>
      </c>
      <c r="G77" s="79">
        <v>2009</v>
      </c>
      <c r="H77" s="81" t="s">
        <v>170</v>
      </c>
      <c r="I77" s="81" t="s">
        <v>280</v>
      </c>
      <c r="J77" s="81" t="s">
        <v>306</v>
      </c>
      <c r="K77" s="79" t="s">
        <v>148</v>
      </c>
      <c r="L77" s="116">
        <v>110</v>
      </c>
      <c r="N77" s="79" t="s">
        <v>149</v>
      </c>
      <c r="O77" s="166">
        <v>1</v>
      </c>
      <c r="P77" s="83">
        <v>12510000</v>
      </c>
      <c r="R77" s="81" t="s">
        <v>2158</v>
      </c>
      <c r="S77" s="122">
        <v>1</v>
      </c>
      <c r="T77" s="117">
        <v>8</v>
      </c>
      <c r="V77" s="79" t="str">
        <f>IF(AND(C77=2, T77&lt;&gt;""), _xlfn.IFNA(VLOOKUP(T77,'kk1'!$B$10:$C$109, 2, FALSE), ""), "")</f>
        <v>Ruang Sekretariat</v>
      </c>
      <c r="W77" s="117">
        <v>2</v>
      </c>
      <c r="X77" s="79" t="str">
        <f t="shared" si="2"/>
        <v>Kurang Baik</v>
      </c>
      <c r="Y77" s="79" t="str">
        <f t="shared" si="3"/>
        <v>Benar</v>
      </c>
      <c r="Z77" s="79">
        <f t="shared" si="4"/>
        <v>1</v>
      </c>
      <c r="AA77" s="79" t="str">
        <f t="shared" si="5"/>
        <v>update ta_kib_b set kd_ruang = 8 where idpemda = '10020010012000142'</v>
      </c>
      <c r="AB77" s="79" t="str">
        <f t="shared" si="6"/>
        <v>Ta_Fn_KIB_B_Sensus</v>
      </c>
      <c r="AC77" s="79" t="str">
        <f t="shared" si="7"/>
        <v>update Ta_Fn_KIB_B_Sensus set sensus = 2 where idpemda = '10020010012000142'</v>
      </c>
      <c r="AD77" s="79">
        <f>ROWS($B$13:B77)</f>
        <v>65</v>
      </c>
      <c r="AE77" s="79" t="str">
        <f>IF(W77='kk4-7'!$A$1, AD77, "")</f>
        <v/>
      </c>
      <c r="AF77" s="79">
        <f t="shared" si="8"/>
        <v>299</v>
      </c>
    </row>
    <row r="78" spans="1:32" x14ac:dyDescent="0.25">
      <c r="A78" s="122">
        <f t="shared" si="9"/>
        <v>66</v>
      </c>
      <c r="B78" s="80" t="s">
        <v>307</v>
      </c>
      <c r="C78" s="122">
        <v>2</v>
      </c>
      <c r="D78" s="79" t="s">
        <v>191</v>
      </c>
      <c r="E78" s="79" t="s">
        <v>192</v>
      </c>
      <c r="F78" s="120">
        <v>136</v>
      </c>
      <c r="G78" s="79">
        <v>2009</v>
      </c>
      <c r="H78" s="81" t="s">
        <v>170</v>
      </c>
      <c r="I78" s="81" t="s">
        <v>280</v>
      </c>
      <c r="J78" s="81" t="s">
        <v>308</v>
      </c>
      <c r="K78" s="79" t="s">
        <v>148</v>
      </c>
      <c r="L78" s="116">
        <v>110</v>
      </c>
      <c r="N78" s="79" t="s">
        <v>149</v>
      </c>
      <c r="O78" s="166">
        <v>1</v>
      </c>
      <c r="P78" s="83">
        <v>12510000</v>
      </c>
      <c r="R78" s="141" t="s">
        <v>2159</v>
      </c>
      <c r="S78" s="122">
        <v>1</v>
      </c>
      <c r="T78" s="117">
        <v>8</v>
      </c>
      <c r="V78" s="79" t="str">
        <f>IF(AND(C78=2, T78&lt;&gt;""), _xlfn.IFNA(VLOOKUP(T78,'kk1'!$B$10:$C$109, 2, FALSE), ""), "")</f>
        <v>Ruang Sekretariat</v>
      </c>
      <c r="W78" s="117">
        <v>4</v>
      </c>
      <c r="X78" s="79" t="str">
        <f t="shared" ref="X78:X141" si="10">IF(W78=1,"Baik",IF(W78=2,"Kurang Baik",IF(W78=3,"Rusak Berat",IF(W78=4,"Tidak Ditemukan",""))))</f>
        <v>Tidak Ditemukan</v>
      </c>
      <c r="Y78" s="79" t="str">
        <f t="shared" ref="Y78:Y141" si="11">IF(W78="", "Belum diisi", IF(OR(W78=1, W78=2, W78=3, W78=4), IF(W78&lt;S78, "Salah", "Benar"), "Salah" ))</f>
        <v>Benar</v>
      </c>
      <c r="Z78" s="79">
        <f t="shared" ref="Z78:Z141" si="12">IF(OR(W78="", Y78="Salah"), 0, 1)</f>
        <v>1</v>
      </c>
      <c r="AA78" s="79" t="str">
        <f t="shared" ref="AA78:AA141" si="13">IF(AND(C78=2, T78&lt;&gt;""), "update ta_kib_b set kd_ruang = "&amp;T78&amp;" where idpemda = '"&amp;B78&amp;"'", "")</f>
        <v>update ta_kib_b set kd_ruang = 8 where idpemda = '10020010012000143'</v>
      </c>
      <c r="AB78" s="79" t="str">
        <f t="shared" ref="AB78:AB141" si="14">IF(C78=1, "Ta_Fn_KIB_A_Sensus", IF(C78=2, "Ta_Fn_KIB_B_Sensus", IF(C78=3, "Ta_Fn_KIB_C_Sensus", IF(C78=4, "Ta_Fn_KIB_D_Sensus", IF(C78=5, "Ta_Fn_KIB_E_Sensus", "")))))</f>
        <v>Ta_Fn_KIB_B_Sensus</v>
      </c>
      <c r="AC78" s="79" t="str">
        <f t="shared" ref="AC78:AC141" si="15">IF(AND(W78&lt;&gt;"", AB78&lt;&gt;""), "update "&amp;AB78&amp;" set sensus = "&amp;W78&amp;" where idpemda = '"&amp;B78&amp;"'", "")</f>
        <v>update Ta_Fn_KIB_B_Sensus set sensus = 4 where idpemda = '10020010012000143'</v>
      </c>
      <c r="AD78" s="79">
        <f>ROWS($B$13:B78)</f>
        <v>66</v>
      </c>
      <c r="AE78" s="79" t="str">
        <f>IF(W78='kk4-7'!$A$1, AD78, "")</f>
        <v/>
      </c>
      <c r="AF78" s="79">
        <f t="shared" ref="AF78:AF141" si="16">IFERROR(SMALL($AE$13:$AE$1063, AD78), "")</f>
        <v>300</v>
      </c>
    </row>
    <row r="79" spans="1:32" x14ac:dyDescent="0.25">
      <c r="A79" s="122">
        <f t="shared" ref="A79:A142" si="17">IF(B79&lt;&gt;"", A78+1, "")</f>
        <v>67</v>
      </c>
      <c r="B79" s="80" t="s">
        <v>309</v>
      </c>
      <c r="C79" s="122">
        <v>2</v>
      </c>
      <c r="D79" s="79" t="s">
        <v>191</v>
      </c>
      <c r="E79" s="79" t="s">
        <v>192</v>
      </c>
      <c r="F79" s="120">
        <v>137</v>
      </c>
      <c r="G79" s="79">
        <v>2009</v>
      </c>
      <c r="H79" s="81" t="s">
        <v>170</v>
      </c>
      <c r="I79" s="81" t="s">
        <v>280</v>
      </c>
      <c r="J79" s="81" t="s">
        <v>310</v>
      </c>
      <c r="K79" s="79" t="s">
        <v>148</v>
      </c>
      <c r="L79" s="116">
        <v>110</v>
      </c>
      <c r="N79" s="79" t="s">
        <v>149</v>
      </c>
      <c r="O79" s="166">
        <v>1</v>
      </c>
      <c r="P79" s="83">
        <v>12510000</v>
      </c>
      <c r="R79" s="81" t="s">
        <v>2133</v>
      </c>
      <c r="S79" s="122">
        <v>1</v>
      </c>
      <c r="T79" s="117">
        <v>8</v>
      </c>
      <c r="V79" s="79" t="str">
        <f>IF(AND(C79=2, T79&lt;&gt;""), _xlfn.IFNA(VLOOKUP(T79,'kk1'!$B$10:$C$109, 2, FALSE), ""), "")</f>
        <v>Ruang Sekretariat</v>
      </c>
      <c r="W79" s="117">
        <v>2</v>
      </c>
      <c r="X79" s="79" t="str">
        <f t="shared" si="10"/>
        <v>Kurang Baik</v>
      </c>
      <c r="Y79" s="79" t="str">
        <f t="shared" si="11"/>
        <v>Benar</v>
      </c>
      <c r="Z79" s="79">
        <f t="shared" si="12"/>
        <v>1</v>
      </c>
      <c r="AA79" s="79" t="str">
        <f t="shared" si="13"/>
        <v>update ta_kib_b set kd_ruang = 8 where idpemda = '10020010012000144'</v>
      </c>
      <c r="AB79" s="79" t="str">
        <f t="shared" si="14"/>
        <v>Ta_Fn_KIB_B_Sensus</v>
      </c>
      <c r="AC79" s="79" t="str">
        <f t="shared" si="15"/>
        <v>update Ta_Fn_KIB_B_Sensus set sensus = 2 where idpemda = '10020010012000144'</v>
      </c>
      <c r="AD79" s="79">
        <f>ROWS($B$13:B79)</f>
        <v>67</v>
      </c>
      <c r="AE79" s="79" t="str">
        <f>IF(W79='kk4-7'!$A$1, AD79, "")</f>
        <v/>
      </c>
      <c r="AF79" s="79">
        <f t="shared" si="16"/>
        <v>301</v>
      </c>
    </row>
    <row r="80" spans="1:32" x14ac:dyDescent="0.25">
      <c r="A80" s="122">
        <f t="shared" si="17"/>
        <v>68</v>
      </c>
      <c r="B80" s="80" t="s">
        <v>311</v>
      </c>
      <c r="C80" s="122">
        <v>2</v>
      </c>
      <c r="D80" s="79" t="s">
        <v>191</v>
      </c>
      <c r="E80" s="79" t="s">
        <v>192</v>
      </c>
      <c r="F80" s="120">
        <v>138</v>
      </c>
      <c r="G80" s="79">
        <v>2009</v>
      </c>
      <c r="H80" s="81" t="s">
        <v>170</v>
      </c>
      <c r="I80" s="81" t="s">
        <v>280</v>
      </c>
      <c r="J80" s="81" t="s">
        <v>312</v>
      </c>
      <c r="K80" s="79" t="s">
        <v>148</v>
      </c>
      <c r="L80" s="116">
        <v>110</v>
      </c>
      <c r="N80" s="79" t="s">
        <v>149</v>
      </c>
      <c r="O80" s="166">
        <v>1</v>
      </c>
      <c r="P80" s="83">
        <v>12510000</v>
      </c>
      <c r="S80" s="122">
        <v>1</v>
      </c>
      <c r="T80" s="117">
        <v>8</v>
      </c>
      <c r="V80" s="79" t="str">
        <f>IF(AND(C80=2, T80&lt;&gt;""), _xlfn.IFNA(VLOOKUP(T80,'kk1'!$B$10:$C$109, 2, FALSE), ""), "")</f>
        <v>Ruang Sekretariat</v>
      </c>
      <c r="W80" s="117">
        <v>2</v>
      </c>
      <c r="X80" s="79" t="str">
        <f t="shared" si="10"/>
        <v>Kurang Baik</v>
      </c>
      <c r="Y80" s="79" t="str">
        <f t="shared" si="11"/>
        <v>Benar</v>
      </c>
      <c r="Z80" s="79">
        <f t="shared" si="12"/>
        <v>1</v>
      </c>
      <c r="AA80" s="79" t="str">
        <f t="shared" si="13"/>
        <v>update ta_kib_b set kd_ruang = 8 where idpemda = '10020010012000145'</v>
      </c>
      <c r="AB80" s="79" t="str">
        <f t="shared" si="14"/>
        <v>Ta_Fn_KIB_B_Sensus</v>
      </c>
      <c r="AC80" s="79" t="str">
        <f t="shared" si="15"/>
        <v>update Ta_Fn_KIB_B_Sensus set sensus = 2 where idpemda = '10020010012000145'</v>
      </c>
      <c r="AD80" s="79">
        <f>ROWS($B$13:B80)</f>
        <v>68</v>
      </c>
      <c r="AE80" s="79" t="str">
        <f>IF(W80='kk4-7'!$A$1, AD80, "")</f>
        <v/>
      </c>
      <c r="AF80" s="79">
        <f t="shared" si="16"/>
        <v>302</v>
      </c>
    </row>
    <row r="81" spans="1:32" x14ac:dyDescent="0.25">
      <c r="A81" s="122">
        <f t="shared" si="17"/>
        <v>69</v>
      </c>
      <c r="B81" s="80" t="s">
        <v>313</v>
      </c>
      <c r="C81" s="122">
        <v>2</v>
      </c>
      <c r="D81" s="79" t="s">
        <v>191</v>
      </c>
      <c r="E81" s="79" t="s">
        <v>192</v>
      </c>
      <c r="F81" s="120">
        <v>140</v>
      </c>
      <c r="G81" s="79">
        <v>2009</v>
      </c>
      <c r="H81" s="81" t="s">
        <v>170</v>
      </c>
      <c r="I81" s="81" t="s">
        <v>280</v>
      </c>
      <c r="J81" s="81" t="s">
        <v>314</v>
      </c>
      <c r="K81" s="79" t="s">
        <v>148</v>
      </c>
      <c r="L81" s="116">
        <v>110</v>
      </c>
      <c r="N81" s="79" t="s">
        <v>149</v>
      </c>
      <c r="O81" s="166">
        <v>1</v>
      </c>
      <c r="P81" s="83">
        <v>12510000</v>
      </c>
      <c r="S81" s="122">
        <v>1</v>
      </c>
      <c r="T81" s="117">
        <v>8</v>
      </c>
      <c r="V81" s="79" t="str">
        <f>IF(AND(C81=2, T81&lt;&gt;""), _xlfn.IFNA(VLOOKUP(T81,'kk1'!$B$10:$C$109, 2, FALSE), ""), "")</f>
        <v>Ruang Sekretariat</v>
      </c>
      <c r="W81" s="117">
        <v>2</v>
      </c>
      <c r="X81" s="79" t="str">
        <f t="shared" si="10"/>
        <v>Kurang Baik</v>
      </c>
      <c r="Y81" s="79" t="str">
        <f t="shared" si="11"/>
        <v>Benar</v>
      </c>
      <c r="Z81" s="79">
        <f t="shared" si="12"/>
        <v>1</v>
      </c>
      <c r="AA81" s="79" t="str">
        <f t="shared" si="13"/>
        <v>update ta_kib_b set kd_ruang = 8 where idpemda = '10020010012000147'</v>
      </c>
      <c r="AB81" s="79" t="str">
        <f t="shared" si="14"/>
        <v>Ta_Fn_KIB_B_Sensus</v>
      </c>
      <c r="AC81" s="79" t="str">
        <f t="shared" si="15"/>
        <v>update Ta_Fn_KIB_B_Sensus set sensus = 2 where idpemda = '10020010012000147'</v>
      </c>
      <c r="AD81" s="79">
        <f>ROWS($B$13:B81)</f>
        <v>69</v>
      </c>
      <c r="AE81" s="79" t="str">
        <f>IF(W81='kk4-7'!$A$1, AD81, "")</f>
        <v/>
      </c>
      <c r="AF81" s="79">
        <f t="shared" si="16"/>
        <v>303</v>
      </c>
    </row>
    <row r="82" spans="1:32" x14ac:dyDescent="0.25">
      <c r="A82" s="122">
        <f t="shared" si="17"/>
        <v>70</v>
      </c>
      <c r="B82" s="80" t="s">
        <v>315</v>
      </c>
      <c r="C82" s="122">
        <v>2</v>
      </c>
      <c r="D82" s="79" t="s">
        <v>191</v>
      </c>
      <c r="E82" s="79" t="s">
        <v>192</v>
      </c>
      <c r="F82" s="120">
        <v>142</v>
      </c>
      <c r="G82" s="79">
        <v>2009</v>
      </c>
      <c r="H82" s="81" t="s">
        <v>170</v>
      </c>
      <c r="I82" s="81" t="s">
        <v>280</v>
      </c>
      <c r="J82" s="81" t="s">
        <v>316</v>
      </c>
      <c r="K82" s="79" t="s">
        <v>148</v>
      </c>
      <c r="L82" s="116">
        <v>110</v>
      </c>
      <c r="N82" s="79" t="s">
        <v>149</v>
      </c>
      <c r="O82" s="166">
        <v>1</v>
      </c>
      <c r="P82" s="83">
        <v>12510000</v>
      </c>
      <c r="S82" s="122">
        <v>1</v>
      </c>
      <c r="T82" s="117">
        <v>8</v>
      </c>
      <c r="V82" s="79" t="str">
        <f>IF(AND(C82=2, T82&lt;&gt;""), _xlfn.IFNA(VLOOKUP(T82,'kk1'!$B$10:$C$109, 2, FALSE), ""), "")</f>
        <v>Ruang Sekretariat</v>
      </c>
      <c r="W82" s="117">
        <v>2</v>
      </c>
      <c r="X82" s="79" t="str">
        <f t="shared" si="10"/>
        <v>Kurang Baik</v>
      </c>
      <c r="Y82" s="79" t="str">
        <f t="shared" si="11"/>
        <v>Benar</v>
      </c>
      <c r="Z82" s="79">
        <f t="shared" si="12"/>
        <v>1</v>
      </c>
      <c r="AA82" s="79" t="str">
        <f t="shared" si="13"/>
        <v>update ta_kib_b set kd_ruang = 8 where idpemda = '10020010012000149'</v>
      </c>
      <c r="AB82" s="79" t="str">
        <f t="shared" si="14"/>
        <v>Ta_Fn_KIB_B_Sensus</v>
      </c>
      <c r="AC82" s="79" t="str">
        <f t="shared" si="15"/>
        <v>update Ta_Fn_KIB_B_Sensus set sensus = 2 where idpemda = '10020010012000149'</v>
      </c>
      <c r="AD82" s="79">
        <f>ROWS($B$13:B82)</f>
        <v>70</v>
      </c>
      <c r="AE82" s="79" t="str">
        <f>IF(W82='kk4-7'!$A$1, AD82, "")</f>
        <v/>
      </c>
      <c r="AF82" s="79">
        <f t="shared" si="16"/>
        <v>304</v>
      </c>
    </row>
    <row r="83" spans="1:32" x14ac:dyDescent="0.25">
      <c r="A83" s="122">
        <f t="shared" si="17"/>
        <v>71</v>
      </c>
      <c r="B83" s="80" t="s">
        <v>317</v>
      </c>
      <c r="C83" s="122">
        <v>2</v>
      </c>
      <c r="D83" s="79" t="s">
        <v>191</v>
      </c>
      <c r="E83" s="79" t="s">
        <v>192</v>
      </c>
      <c r="F83" s="120">
        <v>146</v>
      </c>
      <c r="G83" s="79">
        <v>2009</v>
      </c>
      <c r="H83" s="81" t="s">
        <v>170</v>
      </c>
      <c r="I83" s="81" t="s">
        <v>280</v>
      </c>
      <c r="J83" s="81" t="s">
        <v>318</v>
      </c>
      <c r="K83" s="79" t="s">
        <v>148</v>
      </c>
      <c r="L83" s="116">
        <v>110</v>
      </c>
      <c r="N83" s="79" t="s">
        <v>149</v>
      </c>
      <c r="O83" s="166">
        <v>1</v>
      </c>
      <c r="P83" s="83">
        <v>12510000</v>
      </c>
      <c r="S83" s="122">
        <v>1</v>
      </c>
      <c r="T83" s="117">
        <v>8</v>
      </c>
      <c r="V83" s="79" t="str">
        <f>IF(AND(C83=2, T83&lt;&gt;""), _xlfn.IFNA(VLOOKUP(T83,'kk1'!$B$10:$C$109, 2, FALSE), ""), "")</f>
        <v>Ruang Sekretariat</v>
      </c>
      <c r="W83" s="117">
        <v>2</v>
      </c>
      <c r="X83" s="79" t="str">
        <f t="shared" si="10"/>
        <v>Kurang Baik</v>
      </c>
      <c r="Y83" s="79" t="str">
        <f t="shared" si="11"/>
        <v>Benar</v>
      </c>
      <c r="Z83" s="79">
        <f t="shared" si="12"/>
        <v>1</v>
      </c>
      <c r="AA83" s="79" t="str">
        <f t="shared" si="13"/>
        <v>update ta_kib_b set kd_ruang = 8 where idpemda = '10020010012000153'</v>
      </c>
      <c r="AB83" s="79" t="str">
        <f t="shared" si="14"/>
        <v>Ta_Fn_KIB_B_Sensus</v>
      </c>
      <c r="AC83" s="79" t="str">
        <f t="shared" si="15"/>
        <v>update Ta_Fn_KIB_B_Sensus set sensus = 2 where idpemda = '10020010012000153'</v>
      </c>
      <c r="AD83" s="79">
        <f>ROWS($B$13:B83)</f>
        <v>71</v>
      </c>
      <c r="AE83" s="79" t="str">
        <f>IF(W83='kk4-7'!$A$1, AD83, "")</f>
        <v/>
      </c>
      <c r="AF83" s="79">
        <f t="shared" si="16"/>
        <v>305</v>
      </c>
    </row>
    <row r="84" spans="1:32" x14ac:dyDescent="0.25">
      <c r="A84" s="122">
        <f t="shared" si="17"/>
        <v>72</v>
      </c>
      <c r="B84" s="80" t="s">
        <v>319</v>
      </c>
      <c r="C84" s="122">
        <v>2</v>
      </c>
      <c r="D84" s="79" t="s">
        <v>191</v>
      </c>
      <c r="E84" s="79" t="s">
        <v>192</v>
      </c>
      <c r="F84" s="120">
        <v>147</v>
      </c>
      <c r="G84" s="79">
        <v>2009</v>
      </c>
      <c r="H84" s="81" t="s">
        <v>170</v>
      </c>
      <c r="I84" s="81" t="s">
        <v>280</v>
      </c>
      <c r="J84" s="81" t="s">
        <v>320</v>
      </c>
      <c r="K84" s="79" t="s">
        <v>148</v>
      </c>
      <c r="L84" s="116">
        <v>110</v>
      </c>
      <c r="N84" s="79" t="s">
        <v>149</v>
      </c>
      <c r="O84" s="166">
        <v>1</v>
      </c>
      <c r="P84" s="83">
        <v>12510000</v>
      </c>
      <c r="R84" s="141" t="s">
        <v>2160</v>
      </c>
      <c r="S84" s="122">
        <v>1</v>
      </c>
      <c r="T84" s="117">
        <v>8</v>
      </c>
      <c r="V84" s="79" t="str">
        <f>IF(AND(C84=2, T84&lt;&gt;""), _xlfn.IFNA(VLOOKUP(T84,'kk1'!$B$10:$C$109, 2, FALSE), ""), "")</f>
        <v>Ruang Sekretariat</v>
      </c>
      <c r="W84" s="117">
        <v>4</v>
      </c>
      <c r="X84" s="79" t="str">
        <f t="shared" si="10"/>
        <v>Tidak Ditemukan</v>
      </c>
      <c r="Y84" s="79" t="str">
        <f t="shared" si="11"/>
        <v>Benar</v>
      </c>
      <c r="Z84" s="79">
        <f t="shared" si="12"/>
        <v>1</v>
      </c>
      <c r="AA84" s="79" t="str">
        <f t="shared" si="13"/>
        <v>update ta_kib_b set kd_ruang = 8 where idpemda = '10020010012000154'</v>
      </c>
      <c r="AB84" s="79" t="str">
        <f t="shared" si="14"/>
        <v>Ta_Fn_KIB_B_Sensus</v>
      </c>
      <c r="AC84" s="79" t="str">
        <f t="shared" si="15"/>
        <v>update Ta_Fn_KIB_B_Sensus set sensus = 4 where idpemda = '10020010012000154'</v>
      </c>
      <c r="AD84" s="79">
        <f>ROWS($B$13:B84)</f>
        <v>72</v>
      </c>
      <c r="AE84" s="79" t="str">
        <f>IF(W84='kk4-7'!$A$1, AD84, "")</f>
        <v/>
      </c>
      <c r="AF84" s="79">
        <f t="shared" si="16"/>
        <v>306</v>
      </c>
    </row>
    <row r="85" spans="1:32" x14ac:dyDescent="0.25">
      <c r="A85" s="122">
        <f t="shared" si="17"/>
        <v>73</v>
      </c>
      <c r="B85" s="80" t="s">
        <v>321</v>
      </c>
      <c r="C85" s="122">
        <v>2</v>
      </c>
      <c r="D85" s="79" t="s">
        <v>191</v>
      </c>
      <c r="E85" s="79" t="s">
        <v>192</v>
      </c>
      <c r="F85" s="120">
        <v>148</v>
      </c>
      <c r="G85" s="79">
        <v>2009</v>
      </c>
      <c r="H85" s="81" t="s">
        <v>170</v>
      </c>
      <c r="I85" s="81" t="s">
        <v>280</v>
      </c>
      <c r="J85" s="81" t="s">
        <v>322</v>
      </c>
      <c r="K85" s="79" t="s">
        <v>148</v>
      </c>
      <c r="L85" s="116">
        <v>110</v>
      </c>
      <c r="N85" s="79" t="s">
        <v>149</v>
      </c>
      <c r="O85" s="166">
        <v>1</v>
      </c>
      <c r="P85" s="83">
        <v>12510000</v>
      </c>
      <c r="S85" s="122">
        <v>1</v>
      </c>
      <c r="T85" s="117">
        <v>8</v>
      </c>
      <c r="V85" s="79" t="str">
        <f>IF(AND(C85=2, T85&lt;&gt;""), _xlfn.IFNA(VLOOKUP(T85,'kk1'!$B$10:$C$109, 2, FALSE), ""), "")</f>
        <v>Ruang Sekretariat</v>
      </c>
      <c r="W85" s="117">
        <v>2</v>
      </c>
      <c r="X85" s="79" t="str">
        <f t="shared" si="10"/>
        <v>Kurang Baik</v>
      </c>
      <c r="Y85" s="79" t="str">
        <f t="shared" si="11"/>
        <v>Benar</v>
      </c>
      <c r="Z85" s="79">
        <f t="shared" si="12"/>
        <v>1</v>
      </c>
      <c r="AA85" s="79" t="str">
        <f t="shared" si="13"/>
        <v>update ta_kib_b set kd_ruang = 8 where idpemda = '10020010012000155'</v>
      </c>
      <c r="AB85" s="79" t="str">
        <f t="shared" si="14"/>
        <v>Ta_Fn_KIB_B_Sensus</v>
      </c>
      <c r="AC85" s="79" t="str">
        <f t="shared" si="15"/>
        <v>update Ta_Fn_KIB_B_Sensus set sensus = 2 where idpemda = '10020010012000155'</v>
      </c>
      <c r="AD85" s="79">
        <f>ROWS($B$13:B85)</f>
        <v>73</v>
      </c>
      <c r="AE85" s="79" t="str">
        <f>IF(W85='kk4-7'!$A$1, AD85, "")</f>
        <v/>
      </c>
      <c r="AF85" s="79">
        <f t="shared" si="16"/>
        <v>307</v>
      </c>
    </row>
    <row r="86" spans="1:32" x14ac:dyDescent="0.25">
      <c r="A86" s="122">
        <f t="shared" si="17"/>
        <v>74</v>
      </c>
      <c r="B86" s="80" t="s">
        <v>323</v>
      </c>
      <c r="C86" s="122">
        <v>2</v>
      </c>
      <c r="D86" s="79" t="s">
        <v>191</v>
      </c>
      <c r="E86" s="79" t="s">
        <v>192</v>
      </c>
      <c r="F86" s="120">
        <v>150</v>
      </c>
      <c r="G86" s="79">
        <v>2009</v>
      </c>
      <c r="H86" s="81" t="s">
        <v>170</v>
      </c>
      <c r="I86" s="81" t="s">
        <v>280</v>
      </c>
      <c r="J86" s="81" t="s">
        <v>324</v>
      </c>
      <c r="K86" s="79" t="s">
        <v>148</v>
      </c>
      <c r="L86" s="116">
        <v>110</v>
      </c>
      <c r="N86" s="79" t="s">
        <v>149</v>
      </c>
      <c r="O86" s="166">
        <v>1</v>
      </c>
      <c r="P86" s="83">
        <v>12510000</v>
      </c>
      <c r="S86" s="122">
        <v>1</v>
      </c>
      <c r="T86" s="117">
        <v>8</v>
      </c>
      <c r="V86" s="79" t="str">
        <f>IF(AND(C86=2, T86&lt;&gt;""), _xlfn.IFNA(VLOOKUP(T86,'kk1'!$B$10:$C$109, 2, FALSE), ""), "")</f>
        <v>Ruang Sekretariat</v>
      </c>
      <c r="W86" s="117">
        <v>2</v>
      </c>
      <c r="X86" s="79" t="str">
        <f t="shared" si="10"/>
        <v>Kurang Baik</v>
      </c>
      <c r="Y86" s="79" t="str">
        <f t="shared" si="11"/>
        <v>Benar</v>
      </c>
      <c r="Z86" s="79">
        <f t="shared" si="12"/>
        <v>1</v>
      </c>
      <c r="AA86" s="79" t="str">
        <f t="shared" si="13"/>
        <v>update ta_kib_b set kd_ruang = 8 where idpemda = '10020010012000157'</v>
      </c>
      <c r="AB86" s="79" t="str">
        <f t="shared" si="14"/>
        <v>Ta_Fn_KIB_B_Sensus</v>
      </c>
      <c r="AC86" s="79" t="str">
        <f t="shared" si="15"/>
        <v>update Ta_Fn_KIB_B_Sensus set sensus = 2 where idpemda = '10020010012000157'</v>
      </c>
      <c r="AD86" s="79">
        <f>ROWS($B$13:B86)</f>
        <v>74</v>
      </c>
      <c r="AE86" s="79" t="str">
        <f>IF(W86='kk4-7'!$A$1, AD86, "")</f>
        <v/>
      </c>
      <c r="AF86" s="79">
        <f t="shared" si="16"/>
        <v>308</v>
      </c>
    </row>
    <row r="87" spans="1:32" x14ac:dyDescent="0.25">
      <c r="A87" s="122">
        <f t="shared" si="17"/>
        <v>75</v>
      </c>
      <c r="B87" s="80" t="s">
        <v>325</v>
      </c>
      <c r="C87" s="122">
        <v>2</v>
      </c>
      <c r="D87" s="79" t="s">
        <v>191</v>
      </c>
      <c r="E87" s="79" t="s">
        <v>192</v>
      </c>
      <c r="F87" s="120">
        <v>151</v>
      </c>
      <c r="G87" s="79">
        <v>2009</v>
      </c>
      <c r="H87" s="81" t="s">
        <v>170</v>
      </c>
      <c r="I87" s="81" t="s">
        <v>280</v>
      </c>
      <c r="J87" s="81" t="s">
        <v>326</v>
      </c>
      <c r="K87" s="79" t="s">
        <v>148</v>
      </c>
      <c r="L87" s="116">
        <v>110</v>
      </c>
      <c r="N87" s="79" t="s">
        <v>149</v>
      </c>
      <c r="O87" s="166">
        <v>1</v>
      </c>
      <c r="P87" s="83">
        <v>12510000</v>
      </c>
      <c r="S87" s="122">
        <v>1</v>
      </c>
      <c r="T87" s="117">
        <v>8</v>
      </c>
      <c r="V87" s="79" t="str">
        <f>IF(AND(C87=2, T87&lt;&gt;""), _xlfn.IFNA(VLOOKUP(T87,'kk1'!$B$10:$C$109, 2, FALSE), ""), "")</f>
        <v>Ruang Sekretariat</v>
      </c>
      <c r="W87" s="117">
        <v>2</v>
      </c>
      <c r="X87" s="79" t="str">
        <f t="shared" si="10"/>
        <v>Kurang Baik</v>
      </c>
      <c r="Y87" s="79" t="str">
        <f t="shared" si="11"/>
        <v>Benar</v>
      </c>
      <c r="Z87" s="79">
        <f t="shared" si="12"/>
        <v>1</v>
      </c>
      <c r="AA87" s="79" t="str">
        <f t="shared" si="13"/>
        <v>update ta_kib_b set kd_ruang = 8 where idpemda = '10020010012000158'</v>
      </c>
      <c r="AB87" s="79" t="str">
        <f t="shared" si="14"/>
        <v>Ta_Fn_KIB_B_Sensus</v>
      </c>
      <c r="AC87" s="79" t="str">
        <f t="shared" si="15"/>
        <v>update Ta_Fn_KIB_B_Sensus set sensus = 2 where idpemda = '10020010012000158'</v>
      </c>
      <c r="AD87" s="79">
        <f>ROWS($B$13:B87)</f>
        <v>75</v>
      </c>
      <c r="AE87" s="79" t="str">
        <f>IF(W87='kk4-7'!$A$1, AD87, "")</f>
        <v/>
      </c>
      <c r="AF87" s="79">
        <f t="shared" si="16"/>
        <v>309</v>
      </c>
    </row>
    <row r="88" spans="1:32" x14ac:dyDescent="0.25">
      <c r="A88" s="122">
        <f t="shared" si="17"/>
        <v>76</v>
      </c>
      <c r="B88" s="80" t="s">
        <v>327</v>
      </c>
      <c r="C88" s="122">
        <v>2</v>
      </c>
      <c r="D88" s="79" t="s">
        <v>191</v>
      </c>
      <c r="E88" s="79" t="s">
        <v>192</v>
      </c>
      <c r="F88" s="120">
        <v>152</v>
      </c>
      <c r="G88" s="79">
        <v>2009</v>
      </c>
      <c r="H88" s="81" t="s">
        <v>170</v>
      </c>
      <c r="I88" s="81" t="s">
        <v>280</v>
      </c>
      <c r="J88" s="81" t="s">
        <v>328</v>
      </c>
      <c r="K88" s="79" t="s">
        <v>148</v>
      </c>
      <c r="L88" s="116">
        <v>110</v>
      </c>
      <c r="N88" s="79" t="s">
        <v>149</v>
      </c>
      <c r="O88" s="166">
        <v>1</v>
      </c>
      <c r="P88" s="83">
        <v>12510000</v>
      </c>
      <c r="S88" s="122">
        <v>1</v>
      </c>
      <c r="T88" s="117">
        <v>8</v>
      </c>
      <c r="V88" s="79" t="str">
        <f>IF(AND(C88=2, T88&lt;&gt;""), _xlfn.IFNA(VLOOKUP(T88,'kk1'!$B$10:$C$109, 2, FALSE), ""), "")</f>
        <v>Ruang Sekretariat</v>
      </c>
      <c r="W88" s="117">
        <v>2</v>
      </c>
      <c r="X88" s="79" t="str">
        <f t="shared" si="10"/>
        <v>Kurang Baik</v>
      </c>
      <c r="Y88" s="79" t="str">
        <f t="shared" si="11"/>
        <v>Benar</v>
      </c>
      <c r="Z88" s="79">
        <f t="shared" si="12"/>
        <v>1</v>
      </c>
      <c r="AA88" s="79" t="str">
        <f t="shared" si="13"/>
        <v>update ta_kib_b set kd_ruang = 8 where idpemda = '10020010012000159'</v>
      </c>
      <c r="AB88" s="79" t="str">
        <f t="shared" si="14"/>
        <v>Ta_Fn_KIB_B_Sensus</v>
      </c>
      <c r="AC88" s="79" t="str">
        <f t="shared" si="15"/>
        <v>update Ta_Fn_KIB_B_Sensus set sensus = 2 where idpemda = '10020010012000159'</v>
      </c>
      <c r="AD88" s="79">
        <f>ROWS($B$13:B88)</f>
        <v>76</v>
      </c>
      <c r="AE88" s="79" t="str">
        <f>IF(W88='kk4-7'!$A$1, AD88, "")</f>
        <v/>
      </c>
      <c r="AF88" s="79">
        <f t="shared" si="16"/>
        <v>310</v>
      </c>
    </row>
    <row r="89" spans="1:32" x14ac:dyDescent="0.25">
      <c r="A89" s="122">
        <f t="shared" si="17"/>
        <v>77</v>
      </c>
      <c r="B89" s="80" t="s">
        <v>329</v>
      </c>
      <c r="C89" s="122">
        <v>2</v>
      </c>
      <c r="D89" s="79" t="s">
        <v>191</v>
      </c>
      <c r="E89" s="79" t="s">
        <v>192</v>
      </c>
      <c r="F89" s="120">
        <v>155</v>
      </c>
      <c r="G89" s="79">
        <v>2009</v>
      </c>
      <c r="H89" s="81" t="s">
        <v>170</v>
      </c>
      <c r="I89" s="81" t="s">
        <v>280</v>
      </c>
      <c r="J89" s="81" t="s">
        <v>330</v>
      </c>
      <c r="K89" s="79" t="s">
        <v>148</v>
      </c>
      <c r="L89" s="116">
        <v>110</v>
      </c>
      <c r="N89" s="79" t="s">
        <v>149</v>
      </c>
      <c r="O89" s="166">
        <v>1</v>
      </c>
      <c r="P89" s="83">
        <v>12510000</v>
      </c>
      <c r="R89" s="81" t="s">
        <v>2133</v>
      </c>
      <c r="S89" s="122">
        <v>1</v>
      </c>
      <c r="T89" s="117">
        <v>8</v>
      </c>
      <c r="V89" s="79" t="str">
        <f>IF(AND(C89=2, T89&lt;&gt;""), _xlfn.IFNA(VLOOKUP(T89,'kk1'!$B$10:$C$109, 2, FALSE), ""), "")</f>
        <v>Ruang Sekretariat</v>
      </c>
      <c r="W89" s="117">
        <v>2</v>
      </c>
      <c r="X89" s="79" t="str">
        <f t="shared" si="10"/>
        <v>Kurang Baik</v>
      </c>
      <c r="Y89" s="79" t="str">
        <f t="shared" si="11"/>
        <v>Benar</v>
      </c>
      <c r="Z89" s="79">
        <f t="shared" si="12"/>
        <v>1</v>
      </c>
      <c r="AA89" s="79" t="str">
        <f t="shared" si="13"/>
        <v>update ta_kib_b set kd_ruang = 8 where idpemda = '10020010012000162'</v>
      </c>
      <c r="AB89" s="79" t="str">
        <f t="shared" si="14"/>
        <v>Ta_Fn_KIB_B_Sensus</v>
      </c>
      <c r="AC89" s="79" t="str">
        <f t="shared" si="15"/>
        <v>update Ta_Fn_KIB_B_Sensus set sensus = 2 where idpemda = '10020010012000162'</v>
      </c>
      <c r="AD89" s="79">
        <f>ROWS($B$13:B89)</f>
        <v>77</v>
      </c>
      <c r="AE89" s="79" t="str">
        <f>IF(W89='kk4-7'!$A$1, AD89, "")</f>
        <v/>
      </c>
      <c r="AF89" s="79">
        <f t="shared" si="16"/>
        <v>311</v>
      </c>
    </row>
    <row r="90" spans="1:32" x14ac:dyDescent="0.25">
      <c r="A90" s="122">
        <f t="shared" si="17"/>
        <v>78</v>
      </c>
      <c r="B90" s="80" t="s">
        <v>331</v>
      </c>
      <c r="C90" s="122">
        <v>2</v>
      </c>
      <c r="D90" s="79" t="s">
        <v>191</v>
      </c>
      <c r="E90" s="79" t="s">
        <v>192</v>
      </c>
      <c r="F90" s="120">
        <v>156</v>
      </c>
      <c r="G90" s="79">
        <v>2009</v>
      </c>
      <c r="H90" s="81" t="s">
        <v>170</v>
      </c>
      <c r="I90" s="81" t="s">
        <v>280</v>
      </c>
      <c r="J90" s="81" t="s">
        <v>332</v>
      </c>
      <c r="K90" s="79" t="s">
        <v>148</v>
      </c>
      <c r="L90" s="116">
        <v>110</v>
      </c>
      <c r="N90" s="79" t="s">
        <v>149</v>
      </c>
      <c r="O90" s="166">
        <v>1</v>
      </c>
      <c r="P90" s="83">
        <v>12510000</v>
      </c>
      <c r="Q90" s="79" t="s">
        <v>333</v>
      </c>
      <c r="R90" s="141" t="s">
        <v>2159</v>
      </c>
      <c r="S90" s="122">
        <v>1</v>
      </c>
      <c r="T90" s="117">
        <v>8</v>
      </c>
      <c r="V90" s="79" t="str">
        <f>IF(AND(C90=2, T90&lt;&gt;""), _xlfn.IFNA(VLOOKUP(T90,'kk1'!$B$10:$C$109, 2, FALSE), ""), "")</f>
        <v>Ruang Sekretariat</v>
      </c>
      <c r="W90" s="117">
        <v>4</v>
      </c>
      <c r="X90" s="79" t="str">
        <f t="shared" si="10"/>
        <v>Tidak Ditemukan</v>
      </c>
      <c r="Y90" s="79" t="str">
        <f t="shared" si="11"/>
        <v>Benar</v>
      </c>
      <c r="Z90" s="79">
        <f t="shared" si="12"/>
        <v>1</v>
      </c>
      <c r="AA90" s="79" t="str">
        <f t="shared" si="13"/>
        <v>update ta_kib_b set kd_ruang = 8 where idpemda = '10020010012000163'</v>
      </c>
      <c r="AB90" s="79" t="str">
        <f t="shared" si="14"/>
        <v>Ta_Fn_KIB_B_Sensus</v>
      </c>
      <c r="AC90" s="79" t="str">
        <f t="shared" si="15"/>
        <v>update Ta_Fn_KIB_B_Sensus set sensus = 4 where idpemda = '10020010012000163'</v>
      </c>
      <c r="AD90" s="79">
        <f>ROWS($B$13:B90)</f>
        <v>78</v>
      </c>
      <c r="AE90" s="79" t="str">
        <f>IF(W90='kk4-7'!$A$1, AD90, "")</f>
        <v/>
      </c>
      <c r="AF90" s="79">
        <f t="shared" si="16"/>
        <v>312</v>
      </c>
    </row>
    <row r="91" spans="1:32" x14ac:dyDescent="0.25">
      <c r="A91" s="122">
        <f t="shared" si="17"/>
        <v>79</v>
      </c>
      <c r="B91" s="80" t="s">
        <v>334</v>
      </c>
      <c r="C91" s="122">
        <v>2</v>
      </c>
      <c r="D91" s="79" t="s">
        <v>191</v>
      </c>
      <c r="E91" s="79" t="s">
        <v>192</v>
      </c>
      <c r="F91" s="120">
        <v>157</v>
      </c>
      <c r="G91" s="79">
        <v>2009</v>
      </c>
      <c r="H91" s="81" t="s">
        <v>170</v>
      </c>
      <c r="I91" s="81" t="s">
        <v>280</v>
      </c>
      <c r="J91" s="81" t="s">
        <v>335</v>
      </c>
      <c r="K91" s="79" t="s">
        <v>148</v>
      </c>
      <c r="L91" s="116">
        <v>110</v>
      </c>
      <c r="N91" s="79" t="s">
        <v>149</v>
      </c>
      <c r="O91" s="166">
        <v>1</v>
      </c>
      <c r="P91" s="83">
        <v>12510000</v>
      </c>
      <c r="S91" s="122">
        <v>1</v>
      </c>
      <c r="T91" s="117">
        <v>8</v>
      </c>
      <c r="V91" s="79" t="str">
        <f>IF(AND(C91=2, T91&lt;&gt;""), _xlfn.IFNA(VLOOKUP(T91,'kk1'!$B$10:$C$109, 2, FALSE), ""), "")</f>
        <v>Ruang Sekretariat</v>
      </c>
      <c r="W91" s="117">
        <v>2</v>
      </c>
      <c r="X91" s="79" t="str">
        <f t="shared" si="10"/>
        <v>Kurang Baik</v>
      </c>
      <c r="Y91" s="79" t="str">
        <f t="shared" si="11"/>
        <v>Benar</v>
      </c>
      <c r="Z91" s="79">
        <f t="shared" si="12"/>
        <v>1</v>
      </c>
      <c r="AA91" s="79" t="str">
        <f t="shared" si="13"/>
        <v>update ta_kib_b set kd_ruang = 8 where idpemda = '10020010012000164'</v>
      </c>
      <c r="AB91" s="79" t="str">
        <f t="shared" si="14"/>
        <v>Ta_Fn_KIB_B_Sensus</v>
      </c>
      <c r="AC91" s="79" t="str">
        <f t="shared" si="15"/>
        <v>update Ta_Fn_KIB_B_Sensus set sensus = 2 where idpemda = '10020010012000164'</v>
      </c>
      <c r="AD91" s="79">
        <f>ROWS($B$13:B91)</f>
        <v>79</v>
      </c>
      <c r="AE91" s="79" t="str">
        <f>IF(W91='kk4-7'!$A$1, AD91, "")</f>
        <v/>
      </c>
      <c r="AF91" s="79">
        <f t="shared" si="16"/>
        <v>313</v>
      </c>
    </row>
    <row r="92" spans="1:32" x14ac:dyDescent="0.25">
      <c r="A92" s="122">
        <f t="shared" si="17"/>
        <v>80</v>
      </c>
      <c r="B92" s="80" t="s">
        <v>336</v>
      </c>
      <c r="C92" s="122">
        <v>2</v>
      </c>
      <c r="D92" s="79" t="s">
        <v>191</v>
      </c>
      <c r="E92" s="79" t="s">
        <v>192</v>
      </c>
      <c r="F92" s="120">
        <v>158</v>
      </c>
      <c r="G92" s="79">
        <v>2009</v>
      </c>
      <c r="H92" s="81" t="s">
        <v>170</v>
      </c>
      <c r="I92" s="81" t="s">
        <v>280</v>
      </c>
      <c r="J92" s="81" t="s">
        <v>337</v>
      </c>
      <c r="K92" s="79" t="s">
        <v>148</v>
      </c>
      <c r="L92" s="116">
        <v>110</v>
      </c>
      <c r="N92" s="79" t="s">
        <v>149</v>
      </c>
      <c r="O92" s="166">
        <v>1</v>
      </c>
      <c r="P92" s="83">
        <v>12510000</v>
      </c>
      <c r="S92" s="122">
        <v>1</v>
      </c>
      <c r="T92" s="117">
        <v>8</v>
      </c>
      <c r="V92" s="79" t="str">
        <f>IF(AND(C92=2, T92&lt;&gt;""), _xlfn.IFNA(VLOOKUP(T92,'kk1'!$B$10:$C$109, 2, FALSE), ""), "")</f>
        <v>Ruang Sekretariat</v>
      </c>
      <c r="W92" s="117">
        <v>2</v>
      </c>
      <c r="X92" s="79" t="str">
        <f t="shared" si="10"/>
        <v>Kurang Baik</v>
      </c>
      <c r="Y92" s="79" t="str">
        <f t="shared" si="11"/>
        <v>Benar</v>
      </c>
      <c r="Z92" s="79">
        <f t="shared" si="12"/>
        <v>1</v>
      </c>
      <c r="AA92" s="79" t="str">
        <f t="shared" si="13"/>
        <v>update ta_kib_b set kd_ruang = 8 where idpemda = '10020010012000165'</v>
      </c>
      <c r="AB92" s="79" t="str">
        <f t="shared" si="14"/>
        <v>Ta_Fn_KIB_B_Sensus</v>
      </c>
      <c r="AC92" s="79" t="str">
        <f t="shared" si="15"/>
        <v>update Ta_Fn_KIB_B_Sensus set sensus = 2 where idpemda = '10020010012000165'</v>
      </c>
      <c r="AD92" s="79">
        <f>ROWS($B$13:B92)</f>
        <v>80</v>
      </c>
      <c r="AE92" s="79" t="str">
        <f>IF(W92='kk4-7'!$A$1, AD92, "")</f>
        <v/>
      </c>
      <c r="AF92" s="79">
        <f t="shared" si="16"/>
        <v>314</v>
      </c>
    </row>
    <row r="93" spans="1:32" x14ac:dyDescent="0.25">
      <c r="A93" s="122">
        <f t="shared" si="17"/>
        <v>81</v>
      </c>
      <c r="B93" s="80" t="s">
        <v>338</v>
      </c>
      <c r="C93" s="122">
        <v>2</v>
      </c>
      <c r="D93" s="79" t="s">
        <v>191</v>
      </c>
      <c r="E93" s="79" t="s">
        <v>192</v>
      </c>
      <c r="F93" s="120">
        <v>159</v>
      </c>
      <c r="G93" s="79">
        <v>2009</v>
      </c>
      <c r="H93" s="81" t="s">
        <v>170</v>
      </c>
      <c r="I93" s="81" t="s">
        <v>280</v>
      </c>
      <c r="J93" s="81" t="s">
        <v>339</v>
      </c>
      <c r="K93" s="79" t="s">
        <v>148</v>
      </c>
      <c r="L93" s="116">
        <v>110</v>
      </c>
      <c r="N93" s="79" t="s">
        <v>149</v>
      </c>
      <c r="O93" s="166">
        <v>1</v>
      </c>
      <c r="P93" s="83">
        <v>12510000</v>
      </c>
      <c r="R93" s="81" t="s">
        <v>2133</v>
      </c>
      <c r="S93" s="122">
        <v>1</v>
      </c>
      <c r="T93" s="117">
        <v>8</v>
      </c>
      <c r="V93" s="79" t="str">
        <f>IF(AND(C93=2, T93&lt;&gt;""), _xlfn.IFNA(VLOOKUP(T93,'kk1'!$B$10:$C$109, 2, FALSE), ""), "")</f>
        <v>Ruang Sekretariat</v>
      </c>
      <c r="W93" s="117">
        <v>2</v>
      </c>
      <c r="X93" s="79" t="str">
        <f t="shared" si="10"/>
        <v>Kurang Baik</v>
      </c>
      <c r="Y93" s="79" t="str">
        <f t="shared" si="11"/>
        <v>Benar</v>
      </c>
      <c r="Z93" s="79">
        <f t="shared" si="12"/>
        <v>1</v>
      </c>
      <c r="AA93" s="79" t="str">
        <f t="shared" si="13"/>
        <v>update ta_kib_b set kd_ruang = 8 where idpemda = '10020010012000166'</v>
      </c>
      <c r="AB93" s="79" t="str">
        <f t="shared" si="14"/>
        <v>Ta_Fn_KIB_B_Sensus</v>
      </c>
      <c r="AC93" s="79" t="str">
        <f t="shared" si="15"/>
        <v>update Ta_Fn_KIB_B_Sensus set sensus = 2 where idpemda = '10020010012000166'</v>
      </c>
      <c r="AD93" s="79">
        <f>ROWS($B$13:B93)</f>
        <v>81</v>
      </c>
      <c r="AE93" s="79" t="str">
        <f>IF(W93='kk4-7'!$A$1, AD93, "")</f>
        <v/>
      </c>
      <c r="AF93" s="79">
        <f t="shared" si="16"/>
        <v>315</v>
      </c>
    </row>
    <row r="94" spans="1:32" x14ac:dyDescent="0.25">
      <c r="A94" s="122">
        <f t="shared" si="17"/>
        <v>82</v>
      </c>
      <c r="B94" s="80" t="s">
        <v>340</v>
      </c>
      <c r="C94" s="122">
        <v>2</v>
      </c>
      <c r="D94" s="79" t="s">
        <v>191</v>
      </c>
      <c r="E94" s="79" t="s">
        <v>192</v>
      </c>
      <c r="F94" s="120">
        <v>160</v>
      </c>
      <c r="G94" s="79">
        <v>2009</v>
      </c>
      <c r="H94" s="81" t="s">
        <v>170</v>
      </c>
      <c r="I94" s="81" t="s">
        <v>280</v>
      </c>
      <c r="J94" s="81" t="s">
        <v>341</v>
      </c>
      <c r="K94" s="79" t="s">
        <v>148</v>
      </c>
      <c r="L94" s="116">
        <v>110</v>
      </c>
      <c r="N94" s="79" t="s">
        <v>149</v>
      </c>
      <c r="O94" s="166">
        <v>1</v>
      </c>
      <c r="P94" s="83">
        <v>12510000</v>
      </c>
      <c r="R94" s="141" t="s">
        <v>2159</v>
      </c>
      <c r="S94" s="122">
        <v>1</v>
      </c>
      <c r="T94" s="117">
        <v>8</v>
      </c>
      <c r="V94" s="79" t="str">
        <f>IF(AND(C94=2, T94&lt;&gt;""), _xlfn.IFNA(VLOOKUP(T94,'kk1'!$B$10:$C$109, 2, FALSE), ""), "")</f>
        <v>Ruang Sekretariat</v>
      </c>
      <c r="W94" s="117">
        <v>4</v>
      </c>
      <c r="X94" s="79" t="str">
        <f t="shared" si="10"/>
        <v>Tidak Ditemukan</v>
      </c>
      <c r="Y94" s="79" t="str">
        <f t="shared" si="11"/>
        <v>Benar</v>
      </c>
      <c r="Z94" s="79">
        <f t="shared" si="12"/>
        <v>1</v>
      </c>
      <c r="AA94" s="79" t="str">
        <f t="shared" si="13"/>
        <v>update ta_kib_b set kd_ruang = 8 where idpemda = '10020010012000167'</v>
      </c>
      <c r="AB94" s="79" t="str">
        <f t="shared" si="14"/>
        <v>Ta_Fn_KIB_B_Sensus</v>
      </c>
      <c r="AC94" s="79" t="str">
        <f t="shared" si="15"/>
        <v>update Ta_Fn_KIB_B_Sensus set sensus = 4 where idpemda = '10020010012000167'</v>
      </c>
      <c r="AD94" s="79">
        <f>ROWS($B$13:B94)</f>
        <v>82</v>
      </c>
      <c r="AE94" s="79" t="str">
        <f>IF(W94='kk4-7'!$A$1, AD94, "")</f>
        <v/>
      </c>
      <c r="AF94" s="79">
        <f t="shared" si="16"/>
        <v>316</v>
      </c>
    </row>
    <row r="95" spans="1:32" x14ac:dyDescent="0.25">
      <c r="A95" s="122">
        <f t="shared" si="17"/>
        <v>83</v>
      </c>
      <c r="B95" s="80" t="s">
        <v>342</v>
      </c>
      <c r="C95" s="122">
        <v>2</v>
      </c>
      <c r="D95" s="79" t="s">
        <v>191</v>
      </c>
      <c r="E95" s="79" t="s">
        <v>192</v>
      </c>
      <c r="F95" s="120">
        <v>161</v>
      </c>
      <c r="G95" s="79">
        <v>2008</v>
      </c>
      <c r="H95" s="81" t="s">
        <v>170</v>
      </c>
      <c r="I95" s="81" t="s">
        <v>193</v>
      </c>
      <c r="J95" s="81" t="s">
        <v>343</v>
      </c>
      <c r="K95" s="79" t="s">
        <v>148</v>
      </c>
      <c r="L95" s="116">
        <v>125</v>
      </c>
      <c r="N95" s="79" t="s">
        <v>344</v>
      </c>
      <c r="O95" s="166">
        <v>1</v>
      </c>
      <c r="P95" s="83">
        <v>12985000</v>
      </c>
      <c r="S95" s="122">
        <v>1</v>
      </c>
      <c r="T95" s="117">
        <v>8</v>
      </c>
      <c r="V95" s="79" t="str">
        <f>IF(AND(C95=2, T95&lt;&gt;""), _xlfn.IFNA(VLOOKUP(T95,'kk1'!$B$10:$C$109, 2, FALSE), ""), "")</f>
        <v>Ruang Sekretariat</v>
      </c>
      <c r="W95" s="117">
        <v>2</v>
      </c>
      <c r="X95" s="79" t="str">
        <f t="shared" si="10"/>
        <v>Kurang Baik</v>
      </c>
      <c r="Y95" s="79" t="str">
        <f t="shared" si="11"/>
        <v>Benar</v>
      </c>
      <c r="Z95" s="79">
        <f t="shared" si="12"/>
        <v>1</v>
      </c>
      <c r="AA95" s="79" t="str">
        <f t="shared" si="13"/>
        <v>update ta_kib_b set kd_ruang = 8 where idpemda = '10020010012000168'</v>
      </c>
      <c r="AB95" s="79" t="str">
        <f t="shared" si="14"/>
        <v>Ta_Fn_KIB_B_Sensus</v>
      </c>
      <c r="AC95" s="79" t="str">
        <f t="shared" si="15"/>
        <v>update Ta_Fn_KIB_B_Sensus set sensus = 2 where idpemda = '10020010012000168'</v>
      </c>
      <c r="AD95" s="79">
        <f>ROWS($B$13:B95)</f>
        <v>83</v>
      </c>
      <c r="AE95" s="79" t="str">
        <f>IF(W95='kk4-7'!$A$1, AD95, "")</f>
        <v/>
      </c>
      <c r="AF95" s="79">
        <f t="shared" si="16"/>
        <v>317</v>
      </c>
    </row>
    <row r="96" spans="1:32" x14ac:dyDescent="0.25">
      <c r="A96" s="122">
        <f t="shared" si="17"/>
        <v>84</v>
      </c>
      <c r="B96" s="80" t="s">
        <v>345</v>
      </c>
      <c r="C96" s="122">
        <v>2</v>
      </c>
      <c r="D96" s="79" t="s">
        <v>191</v>
      </c>
      <c r="E96" s="79" t="s">
        <v>192</v>
      </c>
      <c r="F96" s="120">
        <v>163</v>
      </c>
      <c r="G96" s="79">
        <v>2007</v>
      </c>
      <c r="H96" s="81" t="s">
        <v>170</v>
      </c>
      <c r="I96" s="81" t="s">
        <v>280</v>
      </c>
      <c r="J96" s="81" t="s">
        <v>346</v>
      </c>
      <c r="K96" s="79" t="s">
        <v>148</v>
      </c>
      <c r="L96" s="116">
        <v>110</v>
      </c>
      <c r="N96" s="79" t="s">
        <v>344</v>
      </c>
      <c r="O96" s="166">
        <v>1</v>
      </c>
      <c r="P96" s="83">
        <v>10450250</v>
      </c>
      <c r="R96" s="81" t="s">
        <v>2133</v>
      </c>
      <c r="S96" s="122">
        <v>1</v>
      </c>
      <c r="T96" s="117">
        <v>8</v>
      </c>
      <c r="V96" s="79" t="str">
        <f>IF(AND(C96=2, T96&lt;&gt;""), _xlfn.IFNA(VLOOKUP(T96,'kk1'!$B$10:$C$109, 2, FALSE), ""), "")</f>
        <v>Ruang Sekretariat</v>
      </c>
      <c r="W96" s="117">
        <v>2</v>
      </c>
      <c r="X96" s="79" t="str">
        <f t="shared" si="10"/>
        <v>Kurang Baik</v>
      </c>
      <c r="Y96" s="79" t="str">
        <f t="shared" si="11"/>
        <v>Benar</v>
      </c>
      <c r="Z96" s="79">
        <f t="shared" si="12"/>
        <v>1</v>
      </c>
      <c r="AA96" s="79" t="str">
        <f t="shared" si="13"/>
        <v>update ta_kib_b set kd_ruang = 8 where idpemda = '10020010012000170'</v>
      </c>
      <c r="AB96" s="79" t="str">
        <f t="shared" si="14"/>
        <v>Ta_Fn_KIB_B_Sensus</v>
      </c>
      <c r="AC96" s="79" t="str">
        <f t="shared" si="15"/>
        <v>update Ta_Fn_KIB_B_Sensus set sensus = 2 where idpemda = '10020010012000170'</v>
      </c>
      <c r="AD96" s="79">
        <f>ROWS($B$13:B96)</f>
        <v>84</v>
      </c>
      <c r="AE96" s="79" t="str">
        <f>IF(W96='kk4-7'!$A$1, AD96, "")</f>
        <v/>
      </c>
      <c r="AF96" s="79">
        <f t="shared" si="16"/>
        <v>318</v>
      </c>
    </row>
    <row r="97" spans="1:32" x14ac:dyDescent="0.25">
      <c r="A97" s="122">
        <f t="shared" si="17"/>
        <v>85</v>
      </c>
      <c r="B97" s="80" t="s">
        <v>347</v>
      </c>
      <c r="C97" s="122">
        <v>2</v>
      </c>
      <c r="D97" s="79" t="s">
        <v>191</v>
      </c>
      <c r="E97" s="79" t="s">
        <v>192</v>
      </c>
      <c r="F97" s="120">
        <v>164</v>
      </c>
      <c r="G97" s="79">
        <v>2017</v>
      </c>
      <c r="H97" s="81" t="s">
        <v>348</v>
      </c>
      <c r="I97" s="81" t="s">
        <v>349</v>
      </c>
      <c r="J97" s="81" t="s">
        <v>350</v>
      </c>
      <c r="L97" s="116">
        <v>125</v>
      </c>
      <c r="N97" s="79" t="s">
        <v>344</v>
      </c>
      <c r="O97" s="166">
        <v>1</v>
      </c>
      <c r="P97" s="83">
        <v>18921000</v>
      </c>
      <c r="S97" s="122">
        <v>1</v>
      </c>
      <c r="T97" s="117">
        <v>14</v>
      </c>
      <c r="V97" s="79" t="str">
        <f>IF(AND(C97=2, T97&lt;&gt;""), _xlfn.IFNA(VLOOKUP(T97,'kk1'!$B$10:$C$109, 2, FALSE), ""), "")</f>
        <v>Ruang Bidang PP, PA</v>
      </c>
      <c r="W97" s="117">
        <v>1</v>
      </c>
      <c r="X97" s="79" t="str">
        <f t="shared" si="10"/>
        <v>Baik</v>
      </c>
      <c r="Y97" s="79" t="str">
        <f t="shared" si="11"/>
        <v>Benar</v>
      </c>
      <c r="Z97" s="79">
        <f t="shared" si="12"/>
        <v>1</v>
      </c>
      <c r="AA97" s="79" t="str">
        <f t="shared" si="13"/>
        <v>update ta_kib_b set kd_ruang = 14 where idpemda = '10020010012000923'</v>
      </c>
      <c r="AB97" s="79" t="str">
        <f t="shared" si="14"/>
        <v>Ta_Fn_KIB_B_Sensus</v>
      </c>
      <c r="AC97" s="79" t="str">
        <f t="shared" si="15"/>
        <v>update Ta_Fn_KIB_B_Sensus set sensus = 1 where idpemda = '10020010012000923'</v>
      </c>
      <c r="AD97" s="79">
        <f>ROWS($B$13:B97)</f>
        <v>85</v>
      </c>
      <c r="AE97" s="79" t="str">
        <f>IF(W97='kk4-7'!$A$1, AD97, "")</f>
        <v/>
      </c>
      <c r="AF97" s="79">
        <f t="shared" si="16"/>
        <v>319</v>
      </c>
    </row>
    <row r="98" spans="1:32" x14ac:dyDescent="0.25">
      <c r="A98" s="122">
        <f t="shared" si="17"/>
        <v>86</v>
      </c>
      <c r="B98" s="80" t="s">
        <v>351</v>
      </c>
      <c r="C98" s="122">
        <v>2</v>
      </c>
      <c r="D98" s="79" t="s">
        <v>191</v>
      </c>
      <c r="E98" s="79" t="s">
        <v>192</v>
      </c>
      <c r="F98" s="120">
        <v>165</v>
      </c>
      <c r="G98" s="79">
        <v>2017</v>
      </c>
      <c r="H98" s="81" t="s">
        <v>348</v>
      </c>
      <c r="I98" s="81" t="s">
        <v>349</v>
      </c>
      <c r="J98" s="81" t="s">
        <v>352</v>
      </c>
      <c r="L98" s="116">
        <v>125</v>
      </c>
      <c r="N98" s="79" t="s">
        <v>344</v>
      </c>
      <c r="O98" s="166">
        <v>1</v>
      </c>
      <c r="P98" s="83">
        <v>18921000</v>
      </c>
      <c r="S98" s="122">
        <v>1</v>
      </c>
      <c r="T98" s="117">
        <v>14</v>
      </c>
      <c r="V98" s="79" t="str">
        <f>IF(AND(C98=2, T98&lt;&gt;""), _xlfn.IFNA(VLOOKUP(T98,'kk1'!$B$10:$C$109, 2, FALSE), ""), "")</f>
        <v>Ruang Bidang PP, PA</v>
      </c>
      <c r="W98" s="117">
        <v>1</v>
      </c>
      <c r="X98" s="79" t="str">
        <f t="shared" si="10"/>
        <v>Baik</v>
      </c>
      <c r="Y98" s="79" t="str">
        <f t="shared" si="11"/>
        <v>Benar</v>
      </c>
      <c r="Z98" s="79">
        <f t="shared" si="12"/>
        <v>1</v>
      </c>
      <c r="AA98" s="79" t="str">
        <f t="shared" si="13"/>
        <v>update ta_kib_b set kd_ruang = 14 where idpemda = '10020010012000924'</v>
      </c>
      <c r="AB98" s="79" t="str">
        <f t="shared" si="14"/>
        <v>Ta_Fn_KIB_B_Sensus</v>
      </c>
      <c r="AC98" s="79" t="str">
        <f t="shared" si="15"/>
        <v>update Ta_Fn_KIB_B_Sensus set sensus = 1 where idpemda = '10020010012000924'</v>
      </c>
      <c r="AD98" s="79">
        <f>ROWS($B$13:B98)</f>
        <v>86</v>
      </c>
      <c r="AE98" s="79" t="str">
        <f>IF(W98='kk4-7'!$A$1, AD98, "")</f>
        <v/>
      </c>
      <c r="AF98" s="79">
        <f t="shared" si="16"/>
        <v>320</v>
      </c>
    </row>
    <row r="99" spans="1:32" x14ac:dyDescent="0.25">
      <c r="A99" s="122">
        <f t="shared" si="17"/>
        <v>87</v>
      </c>
      <c r="B99" s="80" t="s">
        <v>353</v>
      </c>
      <c r="C99" s="122">
        <v>2</v>
      </c>
      <c r="D99" s="79" t="s">
        <v>191</v>
      </c>
      <c r="E99" s="79" t="s">
        <v>192</v>
      </c>
      <c r="F99" s="120">
        <v>166</v>
      </c>
      <c r="G99" s="79">
        <v>2020</v>
      </c>
      <c r="H99" s="81" t="s">
        <v>163</v>
      </c>
      <c r="I99" s="81" t="s">
        <v>354</v>
      </c>
      <c r="J99" s="81" t="s">
        <v>355</v>
      </c>
      <c r="K99" s="79" t="s">
        <v>148</v>
      </c>
      <c r="L99" s="116">
        <v>113</v>
      </c>
      <c r="N99" s="79" t="s">
        <v>149</v>
      </c>
      <c r="O99" s="166">
        <v>1</v>
      </c>
      <c r="P99" s="83">
        <v>22661500</v>
      </c>
      <c r="S99" s="122">
        <v>1</v>
      </c>
      <c r="T99" s="117">
        <v>8</v>
      </c>
      <c r="V99" s="79" t="str">
        <f>IF(AND(C99=2, T99&lt;&gt;""), _xlfn.IFNA(VLOOKUP(T99,'kk1'!$B$10:$C$109, 2, FALSE), ""), "")</f>
        <v>Ruang Sekretariat</v>
      </c>
      <c r="W99" s="117">
        <v>1</v>
      </c>
      <c r="X99" s="79" t="str">
        <f t="shared" si="10"/>
        <v>Baik</v>
      </c>
      <c r="Y99" s="79" t="str">
        <f t="shared" si="11"/>
        <v>Benar</v>
      </c>
      <c r="Z99" s="79">
        <f t="shared" si="12"/>
        <v>1</v>
      </c>
      <c r="AA99" s="79" t="str">
        <f t="shared" si="13"/>
        <v>update ta_kib_b set kd_ruang = 8 where idpemda = '10020010012001066'</v>
      </c>
      <c r="AB99" s="79" t="str">
        <f t="shared" si="14"/>
        <v>Ta_Fn_KIB_B_Sensus</v>
      </c>
      <c r="AC99" s="79" t="str">
        <f t="shared" si="15"/>
        <v>update Ta_Fn_KIB_B_Sensus set sensus = 1 where idpemda = '10020010012001066'</v>
      </c>
      <c r="AD99" s="79">
        <f>ROWS($B$13:B99)</f>
        <v>87</v>
      </c>
      <c r="AE99" s="79" t="str">
        <f>IF(W99='kk4-7'!$A$1, AD99, "")</f>
        <v/>
      </c>
      <c r="AF99" s="79">
        <f t="shared" si="16"/>
        <v>321</v>
      </c>
    </row>
    <row r="100" spans="1:32" x14ac:dyDescent="0.25">
      <c r="A100" s="122">
        <f t="shared" si="17"/>
        <v>88</v>
      </c>
      <c r="B100" s="80" t="s">
        <v>356</v>
      </c>
      <c r="C100" s="122">
        <v>2</v>
      </c>
      <c r="D100" s="79" t="s">
        <v>191</v>
      </c>
      <c r="E100" s="79" t="s">
        <v>192</v>
      </c>
      <c r="F100" s="120">
        <v>167</v>
      </c>
      <c r="G100" s="79">
        <v>2020</v>
      </c>
      <c r="H100" s="81" t="s">
        <v>163</v>
      </c>
      <c r="I100" s="81" t="s">
        <v>354</v>
      </c>
      <c r="J100" s="81" t="s">
        <v>357</v>
      </c>
      <c r="K100" s="79" t="s">
        <v>148</v>
      </c>
      <c r="L100" s="116">
        <v>113</v>
      </c>
      <c r="N100" s="79" t="s">
        <v>149</v>
      </c>
      <c r="O100" s="166">
        <v>1</v>
      </c>
      <c r="P100" s="83">
        <v>22661500</v>
      </c>
      <c r="S100" s="122">
        <v>1</v>
      </c>
      <c r="T100" s="117">
        <v>8</v>
      </c>
      <c r="V100" s="79" t="str">
        <f>IF(AND(C100=2, T100&lt;&gt;""), _xlfn.IFNA(VLOOKUP(T100,'kk1'!$B$10:$C$109, 2, FALSE), ""), "")</f>
        <v>Ruang Sekretariat</v>
      </c>
      <c r="W100" s="117">
        <v>1</v>
      </c>
      <c r="X100" s="79" t="str">
        <f t="shared" si="10"/>
        <v>Baik</v>
      </c>
      <c r="Y100" s="79" t="str">
        <f t="shared" si="11"/>
        <v>Benar</v>
      </c>
      <c r="Z100" s="79">
        <f t="shared" si="12"/>
        <v>1</v>
      </c>
      <c r="AA100" s="79" t="str">
        <f t="shared" si="13"/>
        <v>update ta_kib_b set kd_ruang = 8 where idpemda = '10020010012001084'</v>
      </c>
      <c r="AB100" s="79" t="str">
        <f t="shared" si="14"/>
        <v>Ta_Fn_KIB_B_Sensus</v>
      </c>
      <c r="AC100" s="79" t="str">
        <f t="shared" si="15"/>
        <v>update Ta_Fn_KIB_B_Sensus set sensus = 1 where idpemda = '10020010012001084'</v>
      </c>
      <c r="AD100" s="79">
        <f>ROWS($B$13:B100)</f>
        <v>88</v>
      </c>
      <c r="AE100" s="79" t="str">
        <f>IF(W100='kk4-7'!$A$1, AD100, "")</f>
        <v/>
      </c>
      <c r="AF100" s="79">
        <f t="shared" si="16"/>
        <v>322</v>
      </c>
    </row>
    <row r="101" spans="1:32" x14ac:dyDescent="0.25">
      <c r="A101" s="122">
        <f t="shared" si="17"/>
        <v>89</v>
      </c>
      <c r="B101" s="80" t="s">
        <v>358</v>
      </c>
      <c r="C101" s="122">
        <v>2</v>
      </c>
      <c r="D101" s="79" t="s">
        <v>191</v>
      </c>
      <c r="E101" s="79" t="s">
        <v>192</v>
      </c>
      <c r="F101" s="120">
        <v>168</v>
      </c>
      <c r="G101" s="79">
        <v>2020</v>
      </c>
      <c r="H101" s="81" t="s">
        <v>163</v>
      </c>
      <c r="I101" s="81" t="s">
        <v>354</v>
      </c>
      <c r="J101" s="81" t="s">
        <v>359</v>
      </c>
      <c r="K101" s="79" t="s">
        <v>148</v>
      </c>
      <c r="L101" s="116">
        <v>113</v>
      </c>
      <c r="N101" s="79" t="s">
        <v>149</v>
      </c>
      <c r="O101" s="166">
        <v>1</v>
      </c>
      <c r="P101" s="83">
        <v>22661500</v>
      </c>
      <c r="S101" s="122">
        <v>1</v>
      </c>
      <c r="T101" s="117">
        <v>8</v>
      </c>
      <c r="V101" s="79" t="str">
        <f>IF(AND(C101=2, T101&lt;&gt;""), _xlfn.IFNA(VLOOKUP(T101,'kk1'!$B$10:$C$109, 2, FALSE), ""), "")</f>
        <v>Ruang Sekretariat</v>
      </c>
      <c r="W101" s="117">
        <v>1</v>
      </c>
      <c r="X101" s="79" t="str">
        <f t="shared" si="10"/>
        <v>Baik</v>
      </c>
      <c r="Y101" s="79" t="str">
        <f t="shared" si="11"/>
        <v>Benar</v>
      </c>
      <c r="Z101" s="79">
        <f t="shared" si="12"/>
        <v>1</v>
      </c>
      <c r="AA101" s="79" t="str">
        <f t="shared" si="13"/>
        <v>update ta_kib_b set kd_ruang = 8 where idpemda = '10020010012001085'</v>
      </c>
      <c r="AB101" s="79" t="str">
        <f t="shared" si="14"/>
        <v>Ta_Fn_KIB_B_Sensus</v>
      </c>
      <c r="AC101" s="79" t="str">
        <f t="shared" si="15"/>
        <v>update Ta_Fn_KIB_B_Sensus set sensus = 1 where idpemda = '10020010012001085'</v>
      </c>
      <c r="AD101" s="79">
        <f>ROWS($B$13:B101)</f>
        <v>89</v>
      </c>
      <c r="AE101" s="79" t="str">
        <f>IF(W101='kk4-7'!$A$1, AD101, "")</f>
        <v/>
      </c>
      <c r="AF101" s="79">
        <f t="shared" si="16"/>
        <v>323</v>
      </c>
    </row>
    <row r="102" spans="1:32" x14ac:dyDescent="0.25">
      <c r="A102" s="122">
        <f t="shared" si="17"/>
        <v>90</v>
      </c>
      <c r="B102" s="80" t="s">
        <v>360</v>
      </c>
      <c r="C102" s="122">
        <v>2</v>
      </c>
      <c r="D102" s="79" t="s">
        <v>191</v>
      </c>
      <c r="E102" s="79" t="s">
        <v>192</v>
      </c>
      <c r="F102" s="120">
        <v>169</v>
      </c>
      <c r="G102" s="79">
        <v>2020</v>
      </c>
      <c r="H102" s="81" t="s">
        <v>163</v>
      </c>
      <c r="I102" s="81" t="s">
        <v>354</v>
      </c>
      <c r="J102" s="81" t="s">
        <v>361</v>
      </c>
      <c r="K102" s="79" t="s">
        <v>148</v>
      </c>
      <c r="L102" s="116">
        <v>113</v>
      </c>
      <c r="N102" s="79" t="s">
        <v>149</v>
      </c>
      <c r="O102" s="166">
        <v>1</v>
      </c>
      <c r="P102" s="83">
        <v>22661500</v>
      </c>
      <c r="S102" s="122">
        <v>1</v>
      </c>
      <c r="T102" s="117">
        <v>8</v>
      </c>
      <c r="V102" s="79" t="str">
        <f>IF(AND(C102=2, T102&lt;&gt;""), _xlfn.IFNA(VLOOKUP(T102,'kk1'!$B$10:$C$109, 2, FALSE), ""), "")</f>
        <v>Ruang Sekretariat</v>
      </c>
      <c r="W102" s="117">
        <v>1</v>
      </c>
      <c r="X102" s="79" t="str">
        <f t="shared" si="10"/>
        <v>Baik</v>
      </c>
      <c r="Y102" s="79" t="str">
        <f t="shared" si="11"/>
        <v>Benar</v>
      </c>
      <c r="Z102" s="79">
        <f t="shared" si="12"/>
        <v>1</v>
      </c>
      <c r="AA102" s="79" t="str">
        <f t="shared" si="13"/>
        <v>update ta_kib_b set kd_ruang = 8 where idpemda = '10020010012001086'</v>
      </c>
      <c r="AB102" s="79" t="str">
        <f t="shared" si="14"/>
        <v>Ta_Fn_KIB_B_Sensus</v>
      </c>
      <c r="AC102" s="79" t="str">
        <f t="shared" si="15"/>
        <v>update Ta_Fn_KIB_B_Sensus set sensus = 1 where idpemda = '10020010012001086'</v>
      </c>
      <c r="AD102" s="79">
        <f>ROWS($B$13:B102)</f>
        <v>90</v>
      </c>
      <c r="AE102" s="79" t="str">
        <f>IF(W102='kk4-7'!$A$1, AD102, "")</f>
        <v/>
      </c>
      <c r="AF102" s="79">
        <f t="shared" si="16"/>
        <v>324</v>
      </c>
    </row>
    <row r="103" spans="1:32" x14ac:dyDescent="0.25">
      <c r="A103" s="122">
        <f t="shared" si="17"/>
        <v>91</v>
      </c>
      <c r="B103" s="80" t="s">
        <v>362</v>
      </c>
      <c r="C103" s="122">
        <v>2</v>
      </c>
      <c r="D103" s="79" t="s">
        <v>363</v>
      </c>
      <c r="E103" s="79" t="s">
        <v>364</v>
      </c>
      <c r="F103" s="120">
        <v>1</v>
      </c>
      <c r="G103" s="79">
        <v>2008</v>
      </c>
      <c r="H103" s="81" t="s">
        <v>365</v>
      </c>
      <c r="I103" s="81" t="s">
        <v>366</v>
      </c>
      <c r="J103" s="81" t="s">
        <v>367</v>
      </c>
      <c r="K103" s="79" t="s">
        <v>148</v>
      </c>
      <c r="L103" s="116">
        <v>2835</v>
      </c>
      <c r="N103" s="79" t="s">
        <v>149</v>
      </c>
      <c r="O103" s="166">
        <v>1</v>
      </c>
      <c r="P103" s="83">
        <v>538835000</v>
      </c>
      <c r="S103" s="122">
        <v>1</v>
      </c>
      <c r="T103" s="117">
        <v>12</v>
      </c>
      <c r="V103" s="79" t="str">
        <f>IF(AND(C103=2, T103&lt;&gt;""), _xlfn.IFNA(VLOOKUP(T103,'kk1'!$B$10:$C$109, 2, FALSE), ""), "")</f>
        <v>Ruang Bidang KB</v>
      </c>
      <c r="W103" s="117">
        <v>1</v>
      </c>
      <c r="X103" s="79" t="str">
        <f t="shared" si="10"/>
        <v>Baik</v>
      </c>
      <c r="Y103" s="79" t="str">
        <f t="shared" si="11"/>
        <v>Benar</v>
      </c>
      <c r="Z103" s="79">
        <f t="shared" si="12"/>
        <v>1</v>
      </c>
      <c r="AA103" s="79" t="str">
        <f t="shared" si="13"/>
        <v>update ta_kib_b set kd_ruang = 12 where idpemda = '10020010012000010'</v>
      </c>
      <c r="AB103" s="79" t="str">
        <f t="shared" si="14"/>
        <v>Ta_Fn_KIB_B_Sensus</v>
      </c>
      <c r="AC103" s="79" t="str">
        <f t="shared" si="15"/>
        <v>update Ta_Fn_KIB_B_Sensus set sensus = 1 where idpemda = '10020010012000010'</v>
      </c>
      <c r="AD103" s="79">
        <f>ROWS($B$13:B103)</f>
        <v>91</v>
      </c>
      <c r="AE103" s="79" t="str">
        <f>IF(W103='kk4-7'!$A$1, AD103, "")</f>
        <v/>
      </c>
      <c r="AF103" s="79">
        <f t="shared" si="16"/>
        <v>325</v>
      </c>
    </row>
    <row r="104" spans="1:32" x14ac:dyDescent="0.25">
      <c r="A104" s="122">
        <f t="shared" si="17"/>
        <v>92</v>
      </c>
      <c r="B104" s="80" t="s">
        <v>368</v>
      </c>
      <c r="C104" s="122">
        <v>2</v>
      </c>
      <c r="D104" s="79" t="s">
        <v>363</v>
      </c>
      <c r="E104" s="79" t="s">
        <v>364</v>
      </c>
      <c r="F104" s="120">
        <v>2</v>
      </c>
      <c r="G104" s="79">
        <v>2017</v>
      </c>
      <c r="H104" s="81" t="s">
        <v>369</v>
      </c>
      <c r="I104" s="81" t="s">
        <v>370</v>
      </c>
      <c r="J104" s="81" t="s">
        <v>371</v>
      </c>
      <c r="K104" s="79" t="s">
        <v>148</v>
      </c>
      <c r="L104" s="116">
        <v>1495</v>
      </c>
      <c r="N104" s="79" t="s">
        <v>344</v>
      </c>
      <c r="O104" s="166">
        <v>1</v>
      </c>
      <c r="P104" s="83">
        <v>226150000</v>
      </c>
      <c r="Q104" s="79" t="s">
        <v>372</v>
      </c>
      <c r="S104" s="122">
        <v>1</v>
      </c>
      <c r="T104" s="117">
        <v>14</v>
      </c>
      <c r="V104" s="79" t="str">
        <f>IF(AND(C104=2, T104&lt;&gt;""), _xlfn.IFNA(VLOOKUP(T104,'kk1'!$B$10:$C$109, 2, FALSE), ""), "")</f>
        <v>Ruang Bidang PP, PA</v>
      </c>
      <c r="W104" s="117">
        <v>2</v>
      </c>
      <c r="X104" s="79" t="str">
        <f t="shared" si="10"/>
        <v>Kurang Baik</v>
      </c>
      <c r="Y104" s="79" t="str">
        <f t="shared" si="11"/>
        <v>Benar</v>
      </c>
      <c r="Z104" s="79">
        <f t="shared" si="12"/>
        <v>1</v>
      </c>
      <c r="AA104" s="79" t="str">
        <f t="shared" si="13"/>
        <v>update ta_kib_b set kd_ruang = 14 where idpemda = '10020010012000845'</v>
      </c>
      <c r="AB104" s="79" t="str">
        <f t="shared" si="14"/>
        <v>Ta_Fn_KIB_B_Sensus</v>
      </c>
      <c r="AC104" s="79" t="str">
        <f t="shared" si="15"/>
        <v>update Ta_Fn_KIB_B_Sensus set sensus = 2 where idpemda = '10020010012000845'</v>
      </c>
      <c r="AD104" s="79">
        <f>ROWS($B$13:B104)</f>
        <v>92</v>
      </c>
      <c r="AE104" s="79" t="str">
        <f>IF(W104='kk4-7'!$A$1, AD104, "")</f>
        <v/>
      </c>
      <c r="AF104" s="79">
        <f t="shared" si="16"/>
        <v>326</v>
      </c>
    </row>
    <row r="105" spans="1:32" x14ac:dyDescent="0.25">
      <c r="A105" s="122">
        <f t="shared" si="17"/>
        <v>93</v>
      </c>
      <c r="B105" s="80" t="s">
        <v>373</v>
      </c>
      <c r="C105" s="122">
        <v>2</v>
      </c>
      <c r="D105" s="79" t="s">
        <v>363</v>
      </c>
      <c r="E105" s="79" t="s">
        <v>364</v>
      </c>
      <c r="F105" s="120">
        <v>3</v>
      </c>
      <c r="G105" s="79">
        <v>2018</v>
      </c>
      <c r="H105" s="81" t="s">
        <v>374</v>
      </c>
      <c r="I105" s="81" t="s">
        <v>375</v>
      </c>
      <c r="J105" s="81" t="s">
        <v>376</v>
      </c>
      <c r="K105" s="79" t="s">
        <v>377</v>
      </c>
      <c r="L105" s="116">
        <v>2488</v>
      </c>
      <c r="N105" s="79" t="s">
        <v>149</v>
      </c>
      <c r="O105" s="166">
        <v>1</v>
      </c>
      <c r="P105" s="83">
        <v>656686800</v>
      </c>
      <c r="S105" s="122">
        <v>1</v>
      </c>
      <c r="T105" s="117">
        <v>6</v>
      </c>
      <c r="V105" s="79" t="str">
        <f>IF(AND(C105=2, T105&lt;&gt;""), _xlfn.IFNA(VLOOKUP(T105,'kk1'!$B$10:$C$109, 2, FALSE), ""), "")</f>
        <v>Ruang Bidang Dalduk</v>
      </c>
      <c r="W105" s="117">
        <v>1</v>
      </c>
      <c r="X105" s="79" t="str">
        <f t="shared" si="10"/>
        <v>Baik</v>
      </c>
      <c r="Y105" s="79" t="str">
        <f t="shared" si="11"/>
        <v>Benar</v>
      </c>
      <c r="Z105" s="79">
        <f t="shared" si="12"/>
        <v>1</v>
      </c>
      <c r="AA105" s="79" t="str">
        <f t="shared" si="13"/>
        <v>update ta_kib_b set kd_ruang = 6 where idpemda = '10020010012000987'</v>
      </c>
      <c r="AB105" s="79" t="str">
        <f t="shared" si="14"/>
        <v>Ta_Fn_KIB_B_Sensus</v>
      </c>
      <c r="AC105" s="79" t="str">
        <f t="shared" si="15"/>
        <v>update Ta_Fn_KIB_B_Sensus set sensus = 1 where idpemda = '10020010012000987'</v>
      </c>
      <c r="AD105" s="79">
        <f>ROWS($B$13:B105)</f>
        <v>93</v>
      </c>
      <c r="AE105" s="79" t="str">
        <f>IF(W105='kk4-7'!$A$1, AD105, "")</f>
        <v/>
      </c>
      <c r="AF105" s="79">
        <f t="shared" si="16"/>
        <v>335</v>
      </c>
    </row>
    <row r="106" spans="1:32" x14ac:dyDescent="0.25">
      <c r="A106" s="122">
        <f t="shared" si="17"/>
        <v>94</v>
      </c>
      <c r="B106" s="80" t="s">
        <v>378</v>
      </c>
      <c r="C106" s="122">
        <v>2</v>
      </c>
      <c r="D106" s="79" t="s">
        <v>379</v>
      </c>
      <c r="E106" s="79" t="s">
        <v>380</v>
      </c>
      <c r="F106" s="120">
        <v>1</v>
      </c>
      <c r="G106" s="79">
        <v>2010</v>
      </c>
      <c r="H106" s="81" t="s">
        <v>365</v>
      </c>
      <c r="I106" s="81" t="s">
        <v>381</v>
      </c>
      <c r="J106" s="81" t="s">
        <v>382</v>
      </c>
      <c r="K106" s="79" t="s">
        <v>148</v>
      </c>
      <c r="L106" s="116">
        <v>3908</v>
      </c>
      <c r="N106" s="79" t="s">
        <v>149</v>
      </c>
      <c r="O106" s="166">
        <v>1</v>
      </c>
      <c r="P106" s="83">
        <v>538652250</v>
      </c>
      <c r="S106" s="122">
        <v>1</v>
      </c>
      <c r="T106" s="117">
        <v>12</v>
      </c>
      <c r="V106" s="79" t="str">
        <f>IF(AND(C106=2, T106&lt;&gt;""), _xlfn.IFNA(VLOOKUP(T106,'kk1'!$B$10:$C$109, 2, FALSE), ""), "")</f>
        <v>Ruang Bidang KB</v>
      </c>
      <c r="W106" s="117">
        <v>1</v>
      </c>
      <c r="X106" s="79" t="str">
        <f t="shared" si="10"/>
        <v>Baik</v>
      </c>
      <c r="Y106" s="79" t="str">
        <f t="shared" si="11"/>
        <v>Benar</v>
      </c>
      <c r="Z106" s="79">
        <f t="shared" si="12"/>
        <v>1</v>
      </c>
      <c r="AA106" s="79" t="str">
        <f t="shared" si="13"/>
        <v>update ta_kib_b set kd_ruang = 12 where idpemda = '10020010012000011'</v>
      </c>
      <c r="AB106" s="79" t="str">
        <f t="shared" si="14"/>
        <v>Ta_Fn_KIB_B_Sensus</v>
      </c>
      <c r="AC106" s="79" t="str">
        <f t="shared" si="15"/>
        <v>update Ta_Fn_KIB_B_Sensus set sensus = 1 where idpemda = '10020010012000011'</v>
      </c>
      <c r="AD106" s="79">
        <f>ROWS($B$13:B106)</f>
        <v>94</v>
      </c>
      <c r="AE106" s="79" t="str">
        <f>IF(W106='kk4-7'!$A$1, AD106, "")</f>
        <v/>
      </c>
      <c r="AF106" s="79">
        <f t="shared" si="16"/>
        <v>337</v>
      </c>
    </row>
    <row r="107" spans="1:32" x14ac:dyDescent="0.25">
      <c r="A107" s="122">
        <f t="shared" si="17"/>
        <v>95</v>
      </c>
      <c r="B107" s="80" t="s">
        <v>383</v>
      </c>
      <c r="C107" s="122">
        <v>2</v>
      </c>
      <c r="D107" s="79" t="s">
        <v>379</v>
      </c>
      <c r="E107" s="79" t="s">
        <v>380</v>
      </c>
      <c r="F107" s="120">
        <v>2</v>
      </c>
      <c r="G107" s="79">
        <v>2019</v>
      </c>
      <c r="H107" s="81" t="s">
        <v>365</v>
      </c>
      <c r="I107" s="81" t="s">
        <v>384</v>
      </c>
      <c r="J107" s="81" t="s">
        <v>385</v>
      </c>
      <c r="K107" s="79" t="s">
        <v>148</v>
      </c>
      <c r="L107" s="116">
        <v>2477</v>
      </c>
      <c r="N107" s="79" t="s">
        <v>149</v>
      </c>
      <c r="O107" s="166">
        <v>1</v>
      </c>
      <c r="P107" s="83">
        <v>335471800</v>
      </c>
      <c r="Q107" s="79" t="s">
        <v>386</v>
      </c>
      <c r="S107" s="122">
        <v>1</v>
      </c>
      <c r="T107" s="117">
        <v>8</v>
      </c>
      <c r="V107" s="79" t="str">
        <f>IF(AND(C107=2, T107&lt;&gt;""), _xlfn.IFNA(VLOOKUP(T107,'kk1'!$B$10:$C$109, 2, FALSE), ""), "")</f>
        <v>Ruang Sekretariat</v>
      </c>
      <c r="W107" s="117">
        <v>1</v>
      </c>
      <c r="X107" s="79" t="str">
        <f t="shared" si="10"/>
        <v>Baik</v>
      </c>
      <c r="Y107" s="79" t="str">
        <f t="shared" si="11"/>
        <v>Benar</v>
      </c>
      <c r="Z107" s="79">
        <f t="shared" si="12"/>
        <v>1</v>
      </c>
      <c r="AA107" s="79" t="str">
        <f t="shared" si="13"/>
        <v>update ta_kib_b set kd_ruang = 8 where idpemda = '10020010012000989'</v>
      </c>
      <c r="AB107" s="79" t="str">
        <f t="shared" si="14"/>
        <v>Ta_Fn_KIB_B_Sensus</v>
      </c>
      <c r="AC107" s="79" t="str">
        <f t="shared" si="15"/>
        <v>update Ta_Fn_KIB_B_Sensus set sensus = 1 where idpemda = '10020010012000989'</v>
      </c>
      <c r="AD107" s="79">
        <f>ROWS($B$13:B107)</f>
        <v>95</v>
      </c>
      <c r="AE107" s="79" t="str">
        <f>IF(W107='kk4-7'!$A$1, AD107, "")</f>
        <v/>
      </c>
      <c r="AF107" s="79">
        <f t="shared" si="16"/>
        <v>338</v>
      </c>
    </row>
    <row r="108" spans="1:32" x14ac:dyDescent="0.25">
      <c r="A108" s="122">
        <f t="shared" si="17"/>
        <v>96</v>
      </c>
      <c r="B108" s="80" t="s">
        <v>387</v>
      </c>
      <c r="C108" s="122">
        <v>2</v>
      </c>
      <c r="D108" s="79" t="s">
        <v>388</v>
      </c>
      <c r="E108" s="79" t="s">
        <v>389</v>
      </c>
      <c r="F108" s="120">
        <v>1</v>
      </c>
      <c r="G108" s="79">
        <v>2014</v>
      </c>
      <c r="J108" s="81" t="s">
        <v>114</v>
      </c>
      <c r="K108" s="79" t="s">
        <v>390</v>
      </c>
      <c r="N108" s="79" t="s">
        <v>149</v>
      </c>
      <c r="O108" s="166">
        <v>1</v>
      </c>
      <c r="P108" s="83">
        <v>15000</v>
      </c>
      <c r="Q108" s="79" t="s">
        <v>391</v>
      </c>
      <c r="S108" s="122">
        <v>1</v>
      </c>
      <c r="T108" s="117">
        <v>9</v>
      </c>
      <c r="V108" s="79" t="str">
        <f>IF(AND(C108=2, T108&lt;&gt;""), _xlfn.IFNA(VLOOKUP(T108,'kk1'!$B$10:$C$109, 2, FALSE), ""), "")</f>
        <v>Ruang Gudang 1</v>
      </c>
      <c r="W108" s="117">
        <v>1</v>
      </c>
      <c r="X108" s="79" t="str">
        <f t="shared" si="10"/>
        <v>Baik</v>
      </c>
      <c r="Y108" s="79" t="str">
        <f t="shared" si="11"/>
        <v>Benar</v>
      </c>
      <c r="Z108" s="79">
        <f t="shared" si="12"/>
        <v>1</v>
      </c>
      <c r="AA108" s="79" t="str">
        <f t="shared" si="13"/>
        <v>update ta_kib_b set kd_ruang = 9 where idpemda = '10020010012000171'</v>
      </c>
      <c r="AB108" s="79" t="str">
        <f t="shared" si="14"/>
        <v>Ta_Fn_KIB_B_Sensus</v>
      </c>
      <c r="AC108" s="79" t="str">
        <f t="shared" si="15"/>
        <v>update Ta_Fn_KIB_B_Sensus set sensus = 1 where idpemda = '10020010012000171'</v>
      </c>
      <c r="AD108" s="79">
        <f>ROWS($B$13:B108)</f>
        <v>96</v>
      </c>
      <c r="AE108" s="79" t="str">
        <f>IF(W108='kk4-7'!$A$1, AD108, "")</f>
        <v/>
      </c>
      <c r="AF108" s="79">
        <f t="shared" si="16"/>
        <v>380</v>
      </c>
    </row>
    <row r="109" spans="1:32" x14ac:dyDescent="0.25">
      <c r="A109" s="122">
        <f t="shared" si="17"/>
        <v>97</v>
      </c>
      <c r="B109" s="80" t="s">
        <v>392</v>
      </c>
      <c r="C109" s="122">
        <v>2</v>
      </c>
      <c r="D109" s="79" t="s">
        <v>388</v>
      </c>
      <c r="E109" s="79" t="s">
        <v>389</v>
      </c>
      <c r="F109" s="120">
        <v>2</v>
      </c>
      <c r="G109" s="79">
        <v>2017</v>
      </c>
      <c r="J109" s="81" t="s">
        <v>114</v>
      </c>
      <c r="K109" s="79" t="s">
        <v>390</v>
      </c>
      <c r="N109" s="79" t="s">
        <v>149</v>
      </c>
      <c r="O109" s="166">
        <v>1</v>
      </c>
      <c r="P109" s="83">
        <v>50000</v>
      </c>
      <c r="Q109" s="79" t="s">
        <v>393</v>
      </c>
      <c r="S109" s="122">
        <v>1</v>
      </c>
      <c r="T109" s="117">
        <v>9</v>
      </c>
      <c r="V109" s="79" t="str">
        <f>IF(AND(C109=2, T109&lt;&gt;""), _xlfn.IFNA(VLOOKUP(T109,'kk1'!$B$10:$C$109, 2, FALSE), ""), "")</f>
        <v>Ruang Gudang 1</v>
      </c>
      <c r="W109" s="117">
        <v>1</v>
      </c>
      <c r="X109" s="79" t="str">
        <f t="shared" si="10"/>
        <v>Baik</v>
      </c>
      <c r="Y109" s="79" t="str">
        <f t="shared" si="11"/>
        <v>Benar</v>
      </c>
      <c r="Z109" s="79">
        <f t="shared" si="12"/>
        <v>1</v>
      </c>
      <c r="AA109" s="79" t="str">
        <f t="shared" si="13"/>
        <v>update ta_kib_b set kd_ruang = 9 where idpemda = '10020010012000860'</v>
      </c>
      <c r="AB109" s="79" t="str">
        <f t="shared" si="14"/>
        <v>Ta_Fn_KIB_B_Sensus</v>
      </c>
      <c r="AC109" s="79" t="str">
        <f t="shared" si="15"/>
        <v>update Ta_Fn_KIB_B_Sensus set sensus = 1 where idpemda = '10020010012000860'</v>
      </c>
      <c r="AD109" s="79">
        <f>ROWS($B$13:B109)</f>
        <v>97</v>
      </c>
      <c r="AE109" s="79" t="str">
        <f>IF(W109='kk4-7'!$A$1, AD109, "")</f>
        <v/>
      </c>
      <c r="AF109" s="79">
        <f t="shared" si="16"/>
        <v>381</v>
      </c>
    </row>
    <row r="110" spans="1:32" x14ac:dyDescent="0.25">
      <c r="A110" s="122">
        <f t="shared" si="17"/>
        <v>98</v>
      </c>
      <c r="B110" s="80" t="s">
        <v>394</v>
      </c>
      <c r="C110" s="122">
        <v>2</v>
      </c>
      <c r="D110" s="79" t="s">
        <v>395</v>
      </c>
      <c r="E110" s="79" t="s">
        <v>396</v>
      </c>
      <c r="F110" s="120">
        <v>1</v>
      </c>
      <c r="G110" s="79">
        <v>2009</v>
      </c>
      <c r="H110" s="81" t="s">
        <v>397</v>
      </c>
      <c r="I110" s="81" t="s">
        <v>398</v>
      </c>
      <c r="J110" s="81" t="s">
        <v>114</v>
      </c>
      <c r="K110" s="79" t="s">
        <v>148</v>
      </c>
      <c r="L110" s="116" t="s">
        <v>114</v>
      </c>
      <c r="N110" s="79" t="s">
        <v>149</v>
      </c>
      <c r="O110" s="166">
        <v>1</v>
      </c>
      <c r="P110" s="83">
        <v>1300000</v>
      </c>
      <c r="S110" s="122">
        <v>1</v>
      </c>
      <c r="T110" s="117">
        <v>14</v>
      </c>
      <c r="V110" s="79" t="str">
        <f>IF(AND(C110=2, T110&lt;&gt;""), _xlfn.IFNA(VLOOKUP(T110,'kk1'!$B$10:$C$109, 2, FALSE), ""), "")</f>
        <v>Ruang Bidang PP, PA</v>
      </c>
      <c r="W110" s="117">
        <v>3</v>
      </c>
      <c r="X110" s="79" t="str">
        <f t="shared" si="10"/>
        <v>Rusak Berat</v>
      </c>
      <c r="Y110" s="79" t="str">
        <f t="shared" si="11"/>
        <v>Benar</v>
      </c>
      <c r="Z110" s="79">
        <f t="shared" si="12"/>
        <v>1</v>
      </c>
      <c r="AA110" s="79" t="str">
        <f t="shared" si="13"/>
        <v>update ta_kib_b set kd_ruang = 14 where idpemda = '10020010012000172'</v>
      </c>
      <c r="AB110" s="79" t="str">
        <f t="shared" si="14"/>
        <v>Ta_Fn_KIB_B_Sensus</v>
      </c>
      <c r="AC110" s="79" t="str">
        <f t="shared" si="15"/>
        <v>update Ta_Fn_KIB_B_Sensus set sensus = 3 where idpemda = '10020010012000172'</v>
      </c>
      <c r="AD110" s="79">
        <f>ROWS($B$13:B110)</f>
        <v>98</v>
      </c>
      <c r="AE110" s="79" t="str">
        <f>IF(W110='kk4-7'!$A$1, AD110, "")</f>
        <v/>
      </c>
      <c r="AF110" s="79">
        <f t="shared" si="16"/>
        <v>382</v>
      </c>
    </row>
    <row r="111" spans="1:32" x14ac:dyDescent="0.25">
      <c r="A111" s="122">
        <f t="shared" si="17"/>
        <v>99</v>
      </c>
      <c r="B111" s="80" t="s">
        <v>399</v>
      </c>
      <c r="C111" s="122">
        <v>2</v>
      </c>
      <c r="D111" s="79" t="s">
        <v>400</v>
      </c>
      <c r="E111" s="79" t="s">
        <v>401</v>
      </c>
      <c r="F111" s="120">
        <v>8</v>
      </c>
      <c r="G111" s="79">
        <v>2006</v>
      </c>
      <c r="H111" s="81" t="s">
        <v>402</v>
      </c>
      <c r="I111" s="81" t="s">
        <v>114</v>
      </c>
      <c r="J111" s="81" t="s">
        <v>114</v>
      </c>
      <c r="K111" s="79" t="s">
        <v>148</v>
      </c>
      <c r="L111" s="116" t="s">
        <v>403</v>
      </c>
      <c r="N111" s="79" t="s">
        <v>149</v>
      </c>
      <c r="O111" s="166">
        <v>1</v>
      </c>
      <c r="P111" s="83">
        <v>1450000</v>
      </c>
      <c r="S111" s="122">
        <v>1</v>
      </c>
      <c r="T111" s="117">
        <v>12</v>
      </c>
      <c r="V111" s="79" t="str">
        <f>IF(AND(C111=2, T111&lt;&gt;""), _xlfn.IFNA(VLOOKUP(T111,'kk1'!$B$10:$C$109, 2, FALSE), ""), "")</f>
        <v>Ruang Bidang KB</v>
      </c>
      <c r="W111" s="117">
        <v>3</v>
      </c>
      <c r="X111" s="79" t="str">
        <f t="shared" si="10"/>
        <v>Rusak Berat</v>
      </c>
      <c r="Y111" s="79" t="str">
        <f t="shared" si="11"/>
        <v>Benar</v>
      </c>
      <c r="Z111" s="79">
        <f t="shared" si="12"/>
        <v>1</v>
      </c>
      <c r="AA111" s="79" t="str">
        <f t="shared" si="13"/>
        <v>update ta_kib_b set kd_ruang = 12 where idpemda = '10020010012000180'</v>
      </c>
      <c r="AB111" s="79" t="str">
        <f t="shared" si="14"/>
        <v>Ta_Fn_KIB_B_Sensus</v>
      </c>
      <c r="AC111" s="79" t="str">
        <f t="shared" si="15"/>
        <v>update Ta_Fn_KIB_B_Sensus set sensus = 3 where idpemda = '10020010012000180'</v>
      </c>
      <c r="AD111" s="79">
        <f>ROWS($B$13:B111)</f>
        <v>99</v>
      </c>
      <c r="AE111" s="79" t="str">
        <f>IF(W111='kk4-7'!$A$1, AD111, "")</f>
        <v/>
      </c>
      <c r="AF111" s="79">
        <f t="shared" si="16"/>
        <v>388</v>
      </c>
    </row>
    <row r="112" spans="1:32" x14ac:dyDescent="0.25">
      <c r="A112" s="122">
        <f t="shared" si="17"/>
        <v>100</v>
      </c>
      <c r="B112" s="80" t="s">
        <v>404</v>
      </c>
      <c r="C112" s="122">
        <v>2</v>
      </c>
      <c r="D112" s="79" t="s">
        <v>400</v>
      </c>
      <c r="E112" s="79" t="s">
        <v>401</v>
      </c>
      <c r="F112" s="120">
        <v>9</v>
      </c>
      <c r="G112" s="79">
        <v>2006</v>
      </c>
      <c r="H112" s="81" t="s">
        <v>405</v>
      </c>
      <c r="I112" s="81" t="s">
        <v>114</v>
      </c>
      <c r="J112" s="81" t="s">
        <v>114</v>
      </c>
      <c r="K112" s="79" t="s">
        <v>148</v>
      </c>
      <c r="L112" s="116" t="s">
        <v>403</v>
      </c>
      <c r="N112" s="79" t="s">
        <v>149</v>
      </c>
      <c r="O112" s="166">
        <v>1</v>
      </c>
      <c r="P112" s="83">
        <v>1450000</v>
      </c>
      <c r="S112" s="122">
        <v>1</v>
      </c>
      <c r="T112" s="117">
        <v>13</v>
      </c>
      <c r="V112" s="79" t="str">
        <f>IF(AND(C112=2, T112&lt;&gt;""), _xlfn.IFNA(VLOOKUP(T112,'kk1'!$B$10:$C$109, 2, FALSE), ""), "")</f>
        <v>Ruang Bidang K3</v>
      </c>
      <c r="W112" s="117">
        <v>3</v>
      </c>
      <c r="X112" s="79" t="str">
        <f t="shared" si="10"/>
        <v>Rusak Berat</v>
      </c>
      <c r="Y112" s="79" t="str">
        <f t="shared" si="11"/>
        <v>Benar</v>
      </c>
      <c r="Z112" s="79">
        <f t="shared" si="12"/>
        <v>1</v>
      </c>
      <c r="AA112" s="79" t="str">
        <f t="shared" si="13"/>
        <v>update ta_kib_b set kd_ruang = 13 where idpemda = '10020010012000181'</v>
      </c>
      <c r="AB112" s="79" t="str">
        <f t="shared" si="14"/>
        <v>Ta_Fn_KIB_B_Sensus</v>
      </c>
      <c r="AC112" s="79" t="str">
        <f t="shared" si="15"/>
        <v>update Ta_Fn_KIB_B_Sensus set sensus = 3 where idpemda = '10020010012000181'</v>
      </c>
      <c r="AD112" s="79">
        <f>ROWS($B$13:B112)</f>
        <v>100</v>
      </c>
      <c r="AE112" s="79" t="str">
        <f>IF(W112='kk4-7'!$A$1, AD112, "")</f>
        <v/>
      </c>
      <c r="AF112" s="79">
        <f t="shared" si="16"/>
        <v>389</v>
      </c>
    </row>
    <row r="113" spans="1:32" x14ac:dyDescent="0.25">
      <c r="A113" s="122">
        <f t="shared" si="17"/>
        <v>101</v>
      </c>
      <c r="B113" s="80" t="s">
        <v>406</v>
      </c>
      <c r="C113" s="122">
        <v>2</v>
      </c>
      <c r="D113" s="79" t="s">
        <v>400</v>
      </c>
      <c r="E113" s="79" t="s">
        <v>401</v>
      </c>
      <c r="F113" s="120">
        <v>10</v>
      </c>
      <c r="G113" s="79">
        <v>2019</v>
      </c>
      <c r="H113" s="81" t="s">
        <v>407</v>
      </c>
      <c r="I113" s="81" t="s">
        <v>114</v>
      </c>
      <c r="J113" s="81" t="s">
        <v>114</v>
      </c>
      <c r="K113" s="79" t="s">
        <v>408</v>
      </c>
      <c r="L113" s="116" t="s">
        <v>409</v>
      </c>
      <c r="N113" s="79" t="s">
        <v>149</v>
      </c>
      <c r="O113" s="166">
        <v>1</v>
      </c>
      <c r="P113" s="83">
        <v>9885000</v>
      </c>
      <c r="Q113" s="79" t="s">
        <v>410</v>
      </c>
      <c r="S113" s="122">
        <v>1</v>
      </c>
      <c r="V113" s="79" t="str">
        <f>IF(AND(C113=2, T113&lt;&gt;""), _xlfn.IFNA(VLOOKUP(T113,'kk1'!$B$10:$C$109, 2, FALSE), ""), "")</f>
        <v/>
      </c>
      <c r="X113" s="79" t="str">
        <f t="shared" si="10"/>
        <v/>
      </c>
      <c r="Y113" s="79" t="str">
        <f t="shared" si="11"/>
        <v>Belum diisi</v>
      </c>
      <c r="Z113" s="79">
        <f t="shared" si="12"/>
        <v>0</v>
      </c>
      <c r="AA113" s="79" t="str">
        <f t="shared" si="13"/>
        <v/>
      </c>
      <c r="AB113" s="79" t="str">
        <f t="shared" si="14"/>
        <v>Ta_Fn_KIB_B_Sensus</v>
      </c>
      <c r="AC113" s="79" t="str">
        <f t="shared" si="15"/>
        <v/>
      </c>
      <c r="AD113" s="79">
        <f>ROWS($B$13:B113)</f>
        <v>101</v>
      </c>
      <c r="AE113" s="79">
        <f>IF(W113='kk4-7'!$A$1, AD113, "")</f>
        <v>101</v>
      </c>
      <c r="AF113" s="79">
        <f t="shared" si="16"/>
        <v>390</v>
      </c>
    </row>
    <row r="114" spans="1:32" x14ac:dyDescent="0.25">
      <c r="A114" s="122">
        <f t="shared" si="17"/>
        <v>102</v>
      </c>
      <c r="B114" s="80" t="s">
        <v>411</v>
      </c>
      <c r="C114" s="122">
        <v>2</v>
      </c>
      <c r="D114" s="79" t="s">
        <v>400</v>
      </c>
      <c r="E114" s="79" t="s">
        <v>401</v>
      </c>
      <c r="F114" s="120">
        <v>11</v>
      </c>
      <c r="G114" s="79">
        <v>2019</v>
      </c>
      <c r="H114" s="81" t="s">
        <v>407</v>
      </c>
      <c r="I114" s="81" t="s">
        <v>114</v>
      </c>
      <c r="J114" s="81" t="s">
        <v>114</v>
      </c>
      <c r="K114" s="79" t="s">
        <v>408</v>
      </c>
      <c r="L114" s="116" t="s">
        <v>409</v>
      </c>
      <c r="N114" s="79" t="s">
        <v>149</v>
      </c>
      <c r="O114" s="166">
        <v>1</v>
      </c>
      <c r="P114" s="83">
        <v>9885000</v>
      </c>
      <c r="Q114" s="79" t="s">
        <v>410</v>
      </c>
      <c r="S114" s="122">
        <v>1</v>
      </c>
      <c r="V114" s="79" t="str">
        <f>IF(AND(C114=2, T114&lt;&gt;""), _xlfn.IFNA(VLOOKUP(T114,'kk1'!$B$10:$C$109, 2, FALSE), ""), "")</f>
        <v/>
      </c>
      <c r="X114" s="79" t="str">
        <f t="shared" si="10"/>
        <v/>
      </c>
      <c r="Y114" s="79" t="str">
        <f t="shared" si="11"/>
        <v>Belum diisi</v>
      </c>
      <c r="Z114" s="79">
        <f t="shared" si="12"/>
        <v>0</v>
      </c>
      <c r="AA114" s="79" t="str">
        <f t="shared" si="13"/>
        <v/>
      </c>
      <c r="AB114" s="79" t="str">
        <f t="shared" si="14"/>
        <v>Ta_Fn_KIB_B_Sensus</v>
      </c>
      <c r="AC114" s="79" t="str">
        <f t="shared" si="15"/>
        <v/>
      </c>
      <c r="AD114" s="79">
        <f>ROWS($B$13:B114)</f>
        <v>102</v>
      </c>
      <c r="AE114" s="79">
        <f>IF(W114='kk4-7'!$A$1, AD114, "")</f>
        <v>102</v>
      </c>
      <c r="AF114" s="79">
        <f t="shared" si="16"/>
        <v>391</v>
      </c>
    </row>
    <row r="115" spans="1:32" x14ac:dyDescent="0.25">
      <c r="A115" s="122">
        <f t="shared" si="17"/>
        <v>103</v>
      </c>
      <c r="B115" s="80" t="s">
        <v>412</v>
      </c>
      <c r="C115" s="122">
        <v>2</v>
      </c>
      <c r="D115" s="79" t="s">
        <v>400</v>
      </c>
      <c r="E115" s="79" t="s">
        <v>401</v>
      </c>
      <c r="F115" s="120">
        <v>12</v>
      </c>
      <c r="G115" s="79">
        <v>2019</v>
      </c>
      <c r="H115" s="81" t="s">
        <v>407</v>
      </c>
      <c r="I115" s="81" t="s">
        <v>114</v>
      </c>
      <c r="J115" s="81" t="s">
        <v>114</v>
      </c>
      <c r="K115" s="79" t="s">
        <v>408</v>
      </c>
      <c r="L115" s="116" t="s">
        <v>409</v>
      </c>
      <c r="N115" s="79" t="s">
        <v>149</v>
      </c>
      <c r="O115" s="166">
        <v>1</v>
      </c>
      <c r="P115" s="83">
        <v>9885000</v>
      </c>
      <c r="Q115" s="79" t="s">
        <v>410</v>
      </c>
      <c r="S115" s="122">
        <v>1</v>
      </c>
      <c r="V115" s="79" t="str">
        <f>IF(AND(C115=2, T115&lt;&gt;""), _xlfn.IFNA(VLOOKUP(T115,'kk1'!$B$10:$C$109, 2, FALSE), ""), "")</f>
        <v/>
      </c>
      <c r="X115" s="79" t="str">
        <f t="shared" si="10"/>
        <v/>
      </c>
      <c r="Y115" s="79" t="str">
        <f t="shared" si="11"/>
        <v>Belum diisi</v>
      </c>
      <c r="Z115" s="79">
        <f t="shared" si="12"/>
        <v>0</v>
      </c>
      <c r="AA115" s="79" t="str">
        <f t="shared" si="13"/>
        <v/>
      </c>
      <c r="AB115" s="79" t="str">
        <f t="shared" si="14"/>
        <v>Ta_Fn_KIB_B_Sensus</v>
      </c>
      <c r="AC115" s="79" t="str">
        <f t="shared" si="15"/>
        <v/>
      </c>
      <c r="AD115" s="79">
        <f>ROWS($B$13:B115)</f>
        <v>103</v>
      </c>
      <c r="AE115" s="79">
        <f>IF(W115='kk4-7'!$A$1, AD115, "")</f>
        <v>103</v>
      </c>
      <c r="AF115" s="79">
        <f t="shared" si="16"/>
        <v>392</v>
      </c>
    </row>
    <row r="116" spans="1:32" x14ac:dyDescent="0.25">
      <c r="A116" s="122">
        <f t="shared" si="17"/>
        <v>104</v>
      </c>
      <c r="B116" s="80" t="s">
        <v>413</v>
      </c>
      <c r="C116" s="122">
        <v>2</v>
      </c>
      <c r="D116" s="79" t="s">
        <v>400</v>
      </c>
      <c r="E116" s="79" t="s">
        <v>401</v>
      </c>
      <c r="F116" s="120">
        <v>13</v>
      </c>
      <c r="G116" s="79">
        <v>2019</v>
      </c>
      <c r="H116" s="81" t="s">
        <v>407</v>
      </c>
      <c r="I116" s="81" t="s">
        <v>114</v>
      </c>
      <c r="J116" s="81" t="s">
        <v>114</v>
      </c>
      <c r="K116" s="79" t="s">
        <v>408</v>
      </c>
      <c r="L116" s="116" t="s">
        <v>409</v>
      </c>
      <c r="N116" s="79" t="s">
        <v>149</v>
      </c>
      <c r="O116" s="166">
        <v>1</v>
      </c>
      <c r="P116" s="83">
        <v>9885000</v>
      </c>
      <c r="Q116" s="79" t="s">
        <v>410</v>
      </c>
      <c r="S116" s="122">
        <v>1</v>
      </c>
      <c r="V116" s="79" t="str">
        <f>IF(AND(C116=2, T116&lt;&gt;""), _xlfn.IFNA(VLOOKUP(T116,'kk1'!$B$10:$C$109, 2, FALSE), ""), "")</f>
        <v/>
      </c>
      <c r="X116" s="79" t="str">
        <f t="shared" si="10"/>
        <v/>
      </c>
      <c r="Y116" s="79" t="str">
        <f t="shared" si="11"/>
        <v>Belum diisi</v>
      </c>
      <c r="Z116" s="79">
        <f t="shared" si="12"/>
        <v>0</v>
      </c>
      <c r="AA116" s="79" t="str">
        <f t="shared" si="13"/>
        <v/>
      </c>
      <c r="AB116" s="79" t="str">
        <f t="shared" si="14"/>
        <v>Ta_Fn_KIB_B_Sensus</v>
      </c>
      <c r="AC116" s="79" t="str">
        <f t="shared" si="15"/>
        <v/>
      </c>
      <c r="AD116" s="79">
        <f>ROWS($B$13:B116)</f>
        <v>104</v>
      </c>
      <c r="AE116" s="79">
        <f>IF(W116='kk4-7'!$A$1, AD116, "")</f>
        <v>104</v>
      </c>
      <c r="AF116" s="79">
        <f t="shared" si="16"/>
        <v>393</v>
      </c>
    </row>
    <row r="117" spans="1:32" x14ac:dyDescent="0.25">
      <c r="A117" s="122">
        <f t="shared" si="17"/>
        <v>105</v>
      </c>
      <c r="B117" s="80" t="s">
        <v>414</v>
      </c>
      <c r="C117" s="122">
        <v>2</v>
      </c>
      <c r="D117" s="79" t="s">
        <v>400</v>
      </c>
      <c r="E117" s="79" t="s">
        <v>401</v>
      </c>
      <c r="F117" s="120">
        <v>14</v>
      </c>
      <c r="G117" s="79">
        <v>2019</v>
      </c>
      <c r="H117" s="81" t="s">
        <v>407</v>
      </c>
      <c r="I117" s="81" t="s">
        <v>114</v>
      </c>
      <c r="J117" s="81" t="s">
        <v>114</v>
      </c>
      <c r="K117" s="79" t="s">
        <v>408</v>
      </c>
      <c r="L117" s="116" t="s">
        <v>409</v>
      </c>
      <c r="N117" s="79" t="s">
        <v>149</v>
      </c>
      <c r="O117" s="166">
        <v>1</v>
      </c>
      <c r="P117" s="83">
        <v>9885000</v>
      </c>
      <c r="Q117" s="79" t="s">
        <v>410</v>
      </c>
      <c r="S117" s="122">
        <v>1</v>
      </c>
      <c r="V117" s="79" t="str">
        <f>IF(AND(C117=2, T117&lt;&gt;""), _xlfn.IFNA(VLOOKUP(T117,'kk1'!$B$10:$C$109, 2, FALSE), ""), "")</f>
        <v/>
      </c>
      <c r="X117" s="79" t="str">
        <f t="shared" si="10"/>
        <v/>
      </c>
      <c r="Y117" s="79" t="str">
        <f t="shared" si="11"/>
        <v>Belum diisi</v>
      </c>
      <c r="Z117" s="79">
        <f t="shared" si="12"/>
        <v>0</v>
      </c>
      <c r="AA117" s="79" t="str">
        <f t="shared" si="13"/>
        <v/>
      </c>
      <c r="AB117" s="79" t="str">
        <f t="shared" si="14"/>
        <v>Ta_Fn_KIB_B_Sensus</v>
      </c>
      <c r="AC117" s="79" t="str">
        <f t="shared" si="15"/>
        <v/>
      </c>
      <c r="AD117" s="79">
        <f>ROWS($B$13:B117)</f>
        <v>105</v>
      </c>
      <c r="AE117" s="79">
        <f>IF(W117='kk4-7'!$A$1, AD117, "")</f>
        <v>105</v>
      </c>
      <c r="AF117" s="79">
        <f t="shared" si="16"/>
        <v>394</v>
      </c>
    </row>
    <row r="118" spans="1:32" x14ac:dyDescent="0.25">
      <c r="A118" s="122">
        <f t="shared" si="17"/>
        <v>106</v>
      </c>
      <c r="B118" s="80" t="s">
        <v>415</v>
      </c>
      <c r="C118" s="122">
        <v>2</v>
      </c>
      <c r="D118" s="79" t="s">
        <v>400</v>
      </c>
      <c r="E118" s="79" t="s">
        <v>401</v>
      </c>
      <c r="F118" s="120">
        <v>15</v>
      </c>
      <c r="G118" s="79">
        <v>2019</v>
      </c>
      <c r="H118" s="81" t="s">
        <v>407</v>
      </c>
      <c r="I118" s="81" t="s">
        <v>114</v>
      </c>
      <c r="J118" s="81" t="s">
        <v>114</v>
      </c>
      <c r="K118" s="79" t="s">
        <v>408</v>
      </c>
      <c r="L118" s="116" t="s">
        <v>409</v>
      </c>
      <c r="N118" s="79" t="s">
        <v>149</v>
      </c>
      <c r="O118" s="166">
        <v>1</v>
      </c>
      <c r="P118" s="83">
        <v>9885000</v>
      </c>
      <c r="Q118" s="79" t="s">
        <v>410</v>
      </c>
      <c r="S118" s="122">
        <v>1</v>
      </c>
      <c r="V118" s="79" t="str">
        <f>IF(AND(C118=2, T118&lt;&gt;""), _xlfn.IFNA(VLOOKUP(T118,'kk1'!$B$10:$C$109, 2, FALSE), ""), "")</f>
        <v/>
      </c>
      <c r="X118" s="79" t="str">
        <f t="shared" si="10"/>
        <v/>
      </c>
      <c r="Y118" s="79" t="str">
        <f t="shared" si="11"/>
        <v>Belum diisi</v>
      </c>
      <c r="Z118" s="79">
        <f t="shared" si="12"/>
        <v>0</v>
      </c>
      <c r="AA118" s="79" t="str">
        <f t="shared" si="13"/>
        <v/>
      </c>
      <c r="AB118" s="79" t="str">
        <f t="shared" si="14"/>
        <v>Ta_Fn_KIB_B_Sensus</v>
      </c>
      <c r="AC118" s="79" t="str">
        <f t="shared" si="15"/>
        <v/>
      </c>
      <c r="AD118" s="79">
        <f>ROWS($B$13:B118)</f>
        <v>106</v>
      </c>
      <c r="AE118" s="79">
        <f>IF(W118='kk4-7'!$A$1, AD118, "")</f>
        <v>106</v>
      </c>
      <c r="AF118" s="79">
        <f t="shared" si="16"/>
        <v>395</v>
      </c>
    </row>
    <row r="119" spans="1:32" x14ac:dyDescent="0.25">
      <c r="A119" s="122">
        <f t="shared" si="17"/>
        <v>107</v>
      </c>
      <c r="B119" s="80" t="s">
        <v>416</v>
      </c>
      <c r="C119" s="122">
        <v>2</v>
      </c>
      <c r="D119" s="79" t="s">
        <v>400</v>
      </c>
      <c r="E119" s="79" t="s">
        <v>401</v>
      </c>
      <c r="F119" s="120">
        <v>16</v>
      </c>
      <c r="G119" s="79">
        <v>2019</v>
      </c>
      <c r="H119" s="81" t="s">
        <v>407</v>
      </c>
      <c r="I119" s="81" t="s">
        <v>114</v>
      </c>
      <c r="J119" s="81" t="s">
        <v>114</v>
      </c>
      <c r="K119" s="79" t="s">
        <v>408</v>
      </c>
      <c r="L119" s="116" t="s">
        <v>409</v>
      </c>
      <c r="N119" s="79" t="s">
        <v>149</v>
      </c>
      <c r="O119" s="166">
        <v>1</v>
      </c>
      <c r="P119" s="83">
        <v>9885000</v>
      </c>
      <c r="Q119" s="79" t="s">
        <v>410</v>
      </c>
      <c r="S119" s="122">
        <v>1</v>
      </c>
      <c r="V119" s="79" t="str">
        <f>IF(AND(C119=2, T119&lt;&gt;""), _xlfn.IFNA(VLOOKUP(T119,'kk1'!$B$10:$C$109, 2, FALSE), ""), "")</f>
        <v/>
      </c>
      <c r="X119" s="79" t="str">
        <f t="shared" si="10"/>
        <v/>
      </c>
      <c r="Y119" s="79" t="str">
        <f t="shared" si="11"/>
        <v>Belum diisi</v>
      </c>
      <c r="Z119" s="79">
        <f t="shared" si="12"/>
        <v>0</v>
      </c>
      <c r="AA119" s="79" t="str">
        <f t="shared" si="13"/>
        <v/>
      </c>
      <c r="AB119" s="79" t="str">
        <f t="shared" si="14"/>
        <v>Ta_Fn_KIB_B_Sensus</v>
      </c>
      <c r="AC119" s="79" t="str">
        <f t="shared" si="15"/>
        <v/>
      </c>
      <c r="AD119" s="79">
        <f>ROWS($B$13:B119)</f>
        <v>107</v>
      </c>
      <c r="AE119" s="79">
        <f>IF(W119='kk4-7'!$A$1, AD119, "")</f>
        <v>107</v>
      </c>
      <c r="AF119" s="79">
        <f t="shared" si="16"/>
        <v>396</v>
      </c>
    </row>
    <row r="120" spans="1:32" x14ac:dyDescent="0.25">
      <c r="A120" s="122">
        <f t="shared" si="17"/>
        <v>108</v>
      </c>
      <c r="B120" s="80" t="s">
        <v>417</v>
      </c>
      <c r="C120" s="122">
        <v>2</v>
      </c>
      <c r="D120" s="79" t="s">
        <v>400</v>
      </c>
      <c r="E120" s="79" t="s">
        <v>401</v>
      </c>
      <c r="F120" s="120">
        <v>17</v>
      </c>
      <c r="G120" s="79">
        <v>2019</v>
      </c>
      <c r="H120" s="81" t="s">
        <v>407</v>
      </c>
      <c r="I120" s="81" t="s">
        <v>114</v>
      </c>
      <c r="J120" s="81" t="s">
        <v>114</v>
      </c>
      <c r="K120" s="79" t="s">
        <v>408</v>
      </c>
      <c r="L120" s="116" t="s">
        <v>409</v>
      </c>
      <c r="N120" s="79" t="s">
        <v>149</v>
      </c>
      <c r="O120" s="166">
        <v>1</v>
      </c>
      <c r="P120" s="83">
        <v>9885000</v>
      </c>
      <c r="Q120" s="79" t="s">
        <v>410</v>
      </c>
      <c r="S120" s="122">
        <v>1</v>
      </c>
      <c r="V120" s="79" t="str">
        <f>IF(AND(C120=2, T120&lt;&gt;""), _xlfn.IFNA(VLOOKUP(T120,'kk1'!$B$10:$C$109, 2, FALSE), ""), "")</f>
        <v/>
      </c>
      <c r="X120" s="79" t="str">
        <f t="shared" si="10"/>
        <v/>
      </c>
      <c r="Y120" s="79" t="str">
        <f t="shared" si="11"/>
        <v>Belum diisi</v>
      </c>
      <c r="Z120" s="79">
        <f t="shared" si="12"/>
        <v>0</v>
      </c>
      <c r="AA120" s="79" t="str">
        <f t="shared" si="13"/>
        <v/>
      </c>
      <c r="AB120" s="79" t="str">
        <f t="shared" si="14"/>
        <v>Ta_Fn_KIB_B_Sensus</v>
      </c>
      <c r="AC120" s="79" t="str">
        <f t="shared" si="15"/>
        <v/>
      </c>
      <c r="AD120" s="79">
        <f>ROWS($B$13:B120)</f>
        <v>108</v>
      </c>
      <c r="AE120" s="79">
        <f>IF(W120='kk4-7'!$A$1, AD120, "")</f>
        <v>108</v>
      </c>
      <c r="AF120" s="79">
        <f t="shared" si="16"/>
        <v>397</v>
      </c>
    </row>
    <row r="121" spans="1:32" x14ac:dyDescent="0.25">
      <c r="A121" s="122">
        <f t="shared" si="17"/>
        <v>109</v>
      </c>
      <c r="B121" s="80" t="s">
        <v>418</v>
      </c>
      <c r="C121" s="122">
        <v>2</v>
      </c>
      <c r="D121" s="79" t="s">
        <v>400</v>
      </c>
      <c r="E121" s="79" t="s">
        <v>401</v>
      </c>
      <c r="F121" s="120">
        <v>18</v>
      </c>
      <c r="G121" s="79">
        <v>2019</v>
      </c>
      <c r="H121" s="81" t="s">
        <v>407</v>
      </c>
      <c r="I121" s="81" t="s">
        <v>114</v>
      </c>
      <c r="J121" s="81" t="s">
        <v>114</v>
      </c>
      <c r="K121" s="79" t="s">
        <v>408</v>
      </c>
      <c r="L121" s="116" t="s">
        <v>409</v>
      </c>
      <c r="N121" s="79" t="s">
        <v>149</v>
      </c>
      <c r="O121" s="166">
        <v>1</v>
      </c>
      <c r="P121" s="83">
        <v>9885000</v>
      </c>
      <c r="Q121" s="79" t="s">
        <v>410</v>
      </c>
      <c r="S121" s="122">
        <v>1</v>
      </c>
      <c r="V121" s="79" t="str">
        <f>IF(AND(C121=2, T121&lt;&gt;""), _xlfn.IFNA(VLOOKUP(T121,'kk1'!$B$10:$C$109, 2, FALSE), ""), "")</f>
        <v/>
      </c>
      <c r="X121" s="79" t="str">
        <f t="shared" si="10"/>
        <v/>
      </c>
      <c r="Y121" s="79" t="str">
        <f t="shared" si="11"/>
        <v>Belum diisi</v>
      </c>
      <c r="Z121" s="79">
        <f t="shared" si="12"/>
        <v>0</v>
      </c>
      <c r="AA121" s="79" t="str">
        <f t="shared" si="13"/>
        <v/>
      </c>
      <c r="AB121" s="79" t="str">
        <f t="shared" si="14"/>
        <v>Ta_Fn_KIB_B_Sensus</v>
      </c>
      <c r="AC121" s="79" t="str">
        <f t="shared" si="15"/>
        <v/>
      </c>
      <c r="AD121" s="79">
        <f>ROWS($B$13:B121)</f>
        <v>109</v>
      </c>
      <c r="AE121" s="79">
        <f>IF(W121='kk4-7'!$A$1, AD121, "")</f>
        <v>109</v>
      </c>
      <c r="AF121" s="79">
        <f t="shared" si="16"/>
        <v>398</v>
      </c>
    </row>
    <row r="122" spans="1:32" x14ac:dyDescent="0.25">
      <c r="A122" s="122">
        <f t="shared" si="17"/>
        <v>110</v>
      </c>
      <c r="B122" s="80" t="s">
        <v>419</v>
      </c>
      <c r="C122" s="122">
        <v>2</v>
      </c>
      <c r="D122" s="79" t="s">
        <v>400</v>
      </c>
      <c r="E122" s="79" t="s">
        <v>401</v>
      </c>
      <c r="F122" s="120">
        <v>19</v>
      </c>
      <c r="G122" s="79">
        <v>2019</v>
      </c>
      <c r="H122" s="81" t="s">
        <v>407</v>
      </c>
      <c r="I122" s="81" t="s">
        <v>114</v>
      </c>
      <c r="J122" s="81" t="s">
        <v>114</v>
      </c>
      <c r="K122" s="79" t="s">
        <v>408</v>
      </c>
      <c r="L122" s="116" t="s">
        <v>409</v>
      </c>
      <c r="N122" s="79" t="s">
        <v>149</v>
      </c>
      <c r="O122" s="166">
        <v>1</v>
      </c>
      <c r="P122" s="83">
        <v>9885000</v>
      </c>
      <c r="Q122" s="79" t="s">
        <v>410</v>
      </c>
      <c r="S122" s="122">
        <v>1</v>
      </c>
      <c r="V122" s="79" t="str">
        <f>IF(AND(C122=2, T122&lt;&gt;""), _xlfn.IFNA(VLOOKUP(T122,'kk1'!$B$10:$C$109, 2, FALSE), ""), "")</f>
        <v/>
      </c>
      <c r="X122" s="79" t="str">
        <f t="shared" si="10"/>
        <v/>
      </c>
      <c r="Y122" s="79" t="str">
        <f t="shared" si="11"/>
        <v>Belum diisi</v>
      </c>
      <c r="Z122" s="79">
        <f t="shared" si="12"/>
        <v>0</v>
      </c>
      <c r="AA122" s="79" t="str">
        <f t="shared" si="13"/>
        <v/>
      </c>
      <c r="AB122" s="79" t="str">
        <f t="shared" si="14"/>
        <v>Ta_Fn_KIB_B_Sensus</v>
      </c>
      <c r="AC122" s="79" t="str">
        <f t="shared" si="15"/>
        <v/>
      </c>
      <c r="AD122" s="79">
        <f>ROWS($B$13:B122)</f>
        <v>110</v>
      </c>
      <c r="AE122" s="79">
        <f>IF(W122='kk4-7'!$A$1, AD122, "")</f>
        <v>110</v>
      </c>
      <c r="AF122" s="79">
        <f t="shared" si="16"/>
        <v>399</v>
      </c>
    </row>
    <row r="123" spans="1:32" x14ac:dyDescent="0.25">
      <c r="A123" s="122">
        <f t="shared" si="17"/>
        <v>111</v>
      </c>
      <c r="B123" s="80" t="s">
        <v>420</v>
      </c>
      <c r="C123" s="122">
        <v>2</v>
      </c>
      <c r="D123" s="79" t="s">
        <v>421</v>
      </c>
      <c r="E123" s="79" t="s">
        <v>422</v>
      </c>
      <c r="F123" s="120">
        <v>5</v>
      </c>
      <c r="G123" s="79">
        <v>2009</v>
      </c>
      <c r="H123" s="81" t="s">
        <v>423</v>
      </c>
      <c r="I123" s="81" t="s">
        <v>114</v>
      </c>
      <c r="J123" s="81" t="s">
        <v>114</v>
      </c>
      <c r="K123" s="79" t="s">
        <v>424</v>
      </c>
      <c r="L123" s="116" t="s">
        <v>425</v>
      </c>
      <c r="N123" s="79" t="s">
        <v>149</v>
      </c>
      <c r="O123" s="166">
        <v>1</v>
      </c>
      <c r="P123" s="83">
        <v>2650000</v>
      </c>
      <c r="S123" s="122">
        <v>1</v>
      </c>
      <c r="T123" s="117">
        <v>29</v>
      </c>
      <c r="V123" s="79" t="str">
        <f>IF(AND(C123=2, T123&lt;&gt;""), _xlfn.IFNA(VLOOKUP(T123,'kk1'!$B$10:$C$109, 2, FALSE), ""), "")</f>
        <v>Balai Penyuluh KEBAKKRAMAT</v>
      </c>
      <c r="X123" s="79" t="str">
        <f t="shared" si="10"/>
        <v/>
      </c>
      <c r="Y123" s="79" t="str">
        <f t="shared" si="11"/>
        <v>Belum diisi</v>
      </c>
      <c r="Z123" s="79">
        <f t="shared" si="12"/>
        <v>0</v>
      </c>
      <c r="AA123" s="79" t="str">
        <f t="shared" si="13"/>
        <v>update ta_kib_b set kd_ruang = 29 where idpemda = '10020010012000221'</v>
      </c>
      <c r="AB123" s="79" t="str">
        <f t="shared" si="14"/>
        <v>Ta_Fn_KIB_B_Sensus</v>
      </c>
      <c r="AC123" s="79" t="str">
        <f t="shared" si="15"/>
        <v/>
      </c>
      <c r="AD123" s="79">
        <f>ROWS($B$13:B123)</f>
        <v>111</v>
      </c>
      <c r="AE123" s="79">
        <f>IF(W123='kk4-7'!$A$1, AD123, "")</f>
        <v>111</v>
      </c>
      <c r="AF123" s="79">
        <f t="shared" si="16"/>
        <v>400</v>
      </c>
    </row>
    <row r="124" spans="1:32" x14ac:dyDescent="0.25">
      <c r="A124" s="122">
        <f t="shared" si="17"/>
        <v>112</v>
      </c>
      <c r="B124" s="80" t="s">
        <v>426</v>
      </c>
      <c r="C124" s="122">
        <v>2</v>
      </c>
      <c r="D124" s="79" t="s">
        <v>421</v>
      </c>
      <c r="E124" s="79" t="s">
        <v>422</v>
      </c>
      <c r="F124" s="120">
        <v>6</v>
      </c>
      <c r="G124" s="79">
        <v>2011</v>
      </c>
      <c r="H124" s="81" t="s">
        <v>423</v>
      </c>
      <c r="I124" s="81" t="s">
        <v>114</v>
      </c>
      <c r="J124" s="81" t="s">
        <v>114</v>
      </c>
      <c r="K124" s="79" t="s">
        <v>424</v>
      </c>
      <c r="L124" s="116" t="s">
        <v>427</v>
      </c>
      <c r="N124" s="79" t="s">
        <v>149</v>
      </c>
      <c r="O124" s="166">
        <v>1</v>
      </c>
      <c r="P124" s="83">
        <v>8735000</v>
      </c>
      <c r="S124" s="122">
        <v>1</v>
      </c>
      <c r="T124" s="117">
        <v>12</v>
      </c>
      <c r="V124" s="79" t="str">
        <f>IF(AND(C124=2, T124&lt;&gt;""), _xlfn.IFNA(VLOOKUP(T124,'kk1'!$B$10:$C$109, 2, FALSE), ""), "")</f>
        <v>Ruang Bidang KB</v>
      </c>
      <c r="X124" s="79" t="str">
        <f t="shared" si="10"/>
        <v/>
      </c>
      <c r="Y124" s="79" t="str">
        <f t="shared" si="11"/>
        <v>Belum diisi</v>
      </c>
      <c r="Z124" s="79">
        <f t="shared" si="12"/>
        <v>0</v>
      </c>
      <c r="AA124" s="79" t="str">
        <f t="shared" si="13"/>
        <v>update ta_kib_b set kd_ruang = 12 where idpemda = '10020010012000222'</v>
      </c>
      <c r="AB124" s="79" t="str">
        <f t="shared" si="14"/>
        <v>Ta_Fn_KIB_B_Sensus</v>
      </c>
      <c r="AC124" s="79" t="str">
        <f t="shared" si="15"/>
        <v/>
      </c>
      <c r="AD124" s="79">
        <f>ROWS($B$13:B124)</f>
        <v>112</v>
      </c>
      <c r="AE124" s="79">
        <f>IF(W124='kk4-7'!$A$1, AD124, "")</f>
        <v>112</v>
      </c>
      <c r="AF124" s="79">
        <f t="shared" si="16"/>
        <v>401</v>
      </c>
    </row>
    <row r="125" spans="1:32" x14ac:dyDescent="0.25">
      <c r="A125" s="122">
        <f t="shared" si="17"/>
        <v>113</v>
      </c>
      <c r="B125" s="80" t="s">
        <v>428</v>
      </c>
      <c r="C125" s="122">
        <v>2</v>
      </c>
      <c r="D125" s="79" t="s">
        <v>421</v>
      </c>
      <c r="E125" s="79" t="s">
        <v>422</v>
      </c>
      <c r="F125" s="120">
        <v>7</v>
      </c>
      <c r="G125" s="79">
        <v>2012</v>
      </c>
      <c r="H125" s="81" t="s">
        <v>429</v>
      </c>
      <c r="I125" s="81" t="s">
        <v>114</v>
      </c>
      <c r="J125" s="81" t="s">
        <v>114</v>
      </c>
      <c r="K125" s="79" t="s">
        <v>424</v>
      </c>
      <c r="L125" s="116" t="s">
        <v>114</v>
      </c>
      <c r="N125" s="79" t="s">
        <v>149</v>
      </c>
      <c r="O125" s="166">
        <v>1</v>
      </c>
      <c r="P125" s="83">
        <v>4800000</v>
      </c>
      <c r="Q125" s="79" t="s">
        <v>430</v>
      </c>
      <c r="S125" s="122">
        <v>1</v>
      </c>
      <c r="T125" s="117">
        <v>17</v>
      </c>
      <c r="V125" s="79" t="str">
        <f>IF(AND(C125=2, T125&lt;&gt;""), _xlfn.IFNA(VLOOKUP(T125,'kk1'!$B$10:$C$109, 2, FALSE), ""), "")</f>
        <v>Balai Penyuluh JATIYOSO</v>
      </c>
      <c r="W125" s="117">
        <v>1</v>
      </c>
      <c r="X125" s="79" t="str">
        <f t="shared" si="10"/>
        <v>Baik</v>
      </c>
      <c r="Y125" s="79" t="str">
        <f t="shared" si="11"/>
        <v>Benar</v>
      </c>
      <c r="Z125" s="79">
        <f t="shared" si="12"/>
        <v>1</v>
      </c>
      <c r="AA125" s="79" t="str">
        <f t="shared" si="13"/>
        <v>update ta_kib_b set kd_ruang = 17 where idpemda = '10020010012000223'</v>
      </c>
      <c r="AB125" s="79" t="str">
        <f t="shared" si="14"/>
        <v>Ta_Fn_KIB_B_Sensus</v>
      </c>
      <c r="AC125" s="79" t="str">
        <f t="shared" si="15"/>
        <v>update Ta_Fn_KIB_B_Sensus set sensus = 1 where idpemda = '10020010012000223'</v>
      </c>
      <c r="AD125" s="79">
        <f>ROWS($B$13:B125)</f>
        <v>113</v>
      </c>
      <c r="AE125" s="79" t="str">
        <f>IF(W125='kk4-7'!$A$1, AD125, "")</f>
        <v/>
      </c>
      <c r="AF125" s="79">
        <f t="shared" si="16"/>
        <v>402</v>
      </c>
    </row>
    <row r="126" spans="1:32" x14ac:dyDescent="0.25">
      <c r="A126" s="122">
        <f t="shared" si="17"/>
        <v>114</v>
      </c>
      <c r="B126" s="80" t="s">
        <v>431</v>
      </c>
      <c r="C126" s="122">
        <v>2</v>
      </c>
      <c r="D126" s="79" t="s">
        <v>421</v>
      </c>
      <c r="E126" s="79" t="s">
        <v>422</v>
      </c>
      <c r="F126" s="120">
        <v>8</v>
      </c>
      <c r="G126" s="79">
        <v>2012</v>
      </c>
      <c r="H126" s="81" t="s">
        <v>429</v>
      </c>
      <c r="I126" s="81" t="s">
        <v>114</v>
      </c>
      <c r="J126" s="81" t="s">
        <v>114</v>
      </c>
      <c r="K126" s="79" t="s">
        <v>424</v>
      </c>
      <c r="L126" s="116" t="s">
        <v>114</v>
      </c>
      <c r="N126" s="79" t="s">
        <v>149</v>
      </c>
      <c r="O126" s="166">
        <v>1</v>
      </c>
      <c r="P126" s="83">
        <v>1450000</v>
      </c>
      <c r="S126" s="122">
        <v>1</v>
      </c>
      <c r="T126" s="117">
        <v>16</v>
      </c>
      <c r="V126" s="79" t="str">
        <f>IF(AND(C126=2, T126&lt;&gt;""), _xlfn.IFNA(VLOOKUP(T126,'kk1'!$B$10:$C$109, 2, FALSE), ""), "")</f>
        <v>Balai Penyuluh JATIPURO</v>
      </c>
      <c r="W126" s="117">
        <v>1</v>
      </c>
      <c r="X126" s="79" t="str">
        <f t="shared" si="10"/>
        <v>Baik</v>
      </c>
      <c r="Y126" s="79" t="str">
        <f t="shared" si="11"/>
        <v>Benar</v>
      </c>
      <c r="Z126" s="79">
        <f t="shared" si="12"/>
        <v>1</v>
      </c>
      <c r="AA126" s="79" t="str">
        <f t="shared" si="13"/>
        <v>update ta_kib_b set kd_ruang = 16 where idpemda = '10020010012000224'</v>
      </c>
      <c r="AB126" s="79" t="str">
        <f t="shared" si="14"/>
        <v>Ta_Fn_KIB_B_Sensus</v>
      </c>
      <c r="AC126" s="79" t="str">
        <f t="shared" si="15"/>
        <v>update Ta_Fn_KIB_B_Sensus set sensus = 1 where idpemda = '10020010012000224'</v>
      </c>
      <c r="AD126" s="79">
        <f>ROWS($B$13:B126)</f>
        <v>114</v>
      </c>
      <c r="AE126" s="79" t="str">
        <f>IF(W126='kk4-7'!$A$1, AD126, "")</f>
        <v/>
      </c>
      <c r="AF126" s="79">
        <f t="shared" si="16"/>
        <v>403</v>
      </c>
    </row>
    <row r="127" spans="1:32" x14ac:dyDescent="0.25">
      <c r="A127" s="122">
        <f t="shared" si="17"/>
        <v>115</v>
      </c>
      <c r="B127" s="80" t="s">
        <v>432</v>
      </c>
      <c r="C127" s="122">
        <v>2</v>
      </c>
      <c r="D127" s="79" t="s">
        <v>421</v>
      </c>
      <c r="E127" s="79" t="s">
        <v>422</v>
      </c>
      <c r="F127" s="120">
        <v>9</v>
      </c>
      <c r="G127" s="79">
        <v>2012</v>
      </c>
      <c r="H127" s="81" t="s">
        <v>429</v>
      </c>
      <c r="I127" s="81" t="s">
        <v>114</v>
      </c>
      <c r="J127" s="81" t="s">
        <v>114</v>
      </c>
      <c r="K127" s="79" t="s">
        <v>424</v>
      </c>
      <c r="L127" s="116" t="s">
        <v>114</v>
      </c>
      <c r="N127" s="79" t="s">
        <v>149</v>
      </c>
      <c r="O127" s="166">
        <v>1</v>
      </c>
      <c r="P127" s="83">
        <v>1450000</v>
      </c>
      <c r="S127" s="122">
        <v>1</v>
      </c>
      <c r="T127" s="117">
        <v>32</v>
      </c>
      <c r="V127" s="79" t="str">
        <f>IF(AND(C127=2, T127&lt;&gt;""), _xlfn.IFNA(VLOOKUP(T127,'kk1'!$B$10:$C$109, 2, FALSE), ""), "")</f>
        <v>Balai Penyuluh JENAWI</v>
      </c>
      <c r="W127" s="117">
        <v>1</v>
      </c>
      <c r="X127" s="79" t="str">
        <f t="shared" si="10"/>
        <v>Baik</v>
      </c>
      <c r="Y127" s="79" t="str">
        <f t="shared" si="11"/>
        <v>Benar</v>
      </c>
      <c r="Z127" s="79">
        <f t="shared" si="12"/>
        <v>1</v>
      </c>
      <c r="AA127" s="79" t="str">
        <f t="shared" si="13"/>
        <v>update ta_kib_b set kd_ruang = 32 where idpemda = '10020010012000225'</v>
      </c>
      <c r="AB127" s="79" t="str">
        <f t="shared" si="14"/>
        <v>Ta_Fn_KIB_B_Sensus</v>
      </c>
      <c r="AC127" s="79" t="str">
        <f t="shared" si="15"/>
        <v>update Ta_Fn_KIB_B_Sensus set sensus = 1 where idpemda = '10020010012000225'</v>
      </c>
      <c r="AD127" s="79">
        <f>ROWS($B$13:B127)</f>
        <v>115</v>
      </c>
      <c r="AE127" s="79" t="str">
        <f>IF(W127='kk4-7'!$A$1, AD127, "")</f>
        <v/>
      </c>
      <c r="AF127" s="79">
        <f t="shared" si="16"/>
        <v>404</v>
      </c>
    </row>
    <row r="128" spans="1:32" x14ac:dyDescent="0.25">
      <c r="A128" s="122">
        <f t="shared" si="17"/>
        <v>116</v>
      </c>
      <c r="B128" s="80" t="s">
        <v>433</v>
      </c>
      <c r="C128" s="122">
        <v>2</v>
      </c>
      <c r="D128" s="79" t="s">
        <v>421</v>
      </c>
      <c r="E128" s="79" t="s">
        <v>422</v>
      </c>
      <c r="F128" s="120">
        <v>10</v>
      </c>
      <c r="G128" s="79">
        <v>2012</v>
      </c>
      <c r="H128" s="81" t="s">
        <v>429</v>
      </c>
      <c r="I128" s="81" t="s">
        <v>114</v>
      </c>
      <c r="J128" s="81" t="s">
        <v>114</v>
      </c>
      <c r="K128" s="79" t="s">
        <v>424</v>
      </c>
      <c r="L128" s="116" t="s">
        <v>114</v>
      </c>
      <c r="N128" s="79" t="s">
        <v>149</v>
      </c>
      <c r="O128" s="166">
        <v>1</v>
      </c>
      <c r="P128" s="83">
        <v>1450000</v>
      </c>
      <c r="S128" s="122">
        <v>1</v>
      </c>
      <c r="T128" s="117">
        <v>31</v>
      </c>
      <c r="V128" s="79" t="str">
        <f>IF(AND(C128=2, T128&lt;&gt;""), _xlfn.IFNA(VLOOKUP(T128,'kk1'!$B$10:$C$109, 2, FALSE), ""), "")</f>
        <v>Balai Penyuluh KERJO</v>
      </c>
      <c r="X128" s="79" t="str">
        <f t="shared" si="10"/>
        <v/>
      </c>
      <c r="Y128" s="79" t="str">
        <f t="shared" si="11"/>
        <v>Belum diisi</v>
      </c>
      <c r="Z128" s="79">
        <f t="shared" si="12"/>
        <v>0</v>
      </c>
      <c r="AA128" s="79" t="str">
        <f t="shared" si="13"/>
        <v>update ta_kib_b set kd_ruang = 31 where idpemda = '10020010012000226'</v>
      </c>
      <c r="AB128" s="79" t="str">
        <f t="shared" si="14"/>
        <v>Ta_Fn_KIB_B_Sensus</v>
      </c>
      <c r="AC128" s="79" t="str">
        <f t="shared" si="15"/>
        <v/>
      </c>
      <c r="AD128" s="79">
        <f>ROWS($B$13:B128)</f>
        <v>116</v>
      </c>
      <c r="AE128" s="79">
        <f>IF(W128='kk4-7'!$A$1, AD128, "")</f>
        <v>116</v>
      </c>
      <c r="AF128" s="79">
        <f t="shared" si="16"/>
        <v>405</v>
      </c>
    </row>
    <row r="129" spans="1:45" x14ac:dyDescent="0.25">
      <c r="A129" s="122">
        <f t="shared" si="17"/>
        <v>117</v>
      </c>
      <c r="B129" s="80" t="s">
        <v>434</v>
      </c>
      <c r="C129" s="122">
        <v>2</v>
      </c>
      <c r="D129" s="79" t="s">
        <v>421</v>
      </c>
      <c r="E129" s="79" t="s">
        <v>422</v>
      </c>
      <c r="F129" s="120">
        <v>11</v>
      </c>
      <c r="G129" s="79">
        <v>2012</v>
      </c>
      <c r="H129" s="81" t="s">
        <v>429</v>
      </c>
      <c r="I129" s="81" t="s">
        <v>114</v>
      </c>
      <c r="J129" s="81" t="s">
        <v>114</v>
      </c>
      <c r="K129" s="79" t="s">
        <v>424</v>
      </c>
      <c r="L129" s="116" t="s">
        <v>114</v>
      </c>
      <c r="N129" s="79" t="s">
        <v>149</v>
      </c>
      <c r="O129" s="166">
        <v>1</v>
      </c>
      <c r="P129" s="83">
        <v>1450000</v>
      </c>
      <c r="S129" s="122">
        <v>1</v>
      </c>
      <c r="T129" s="117">
        <v>21</v>
      </c>
      <c r="V129" s="79" t="str">
        <f>IF(AND(C129=2, T129&lt;&gt;""), _xlfn.IFNA(VLOOKUP(T129,'kk1'!$B$10:$C$109, 2, FALSE), ""), "")</f>
        <v>Balai Penyuluh TAWANGMANGU</v>
      </c>
      <c r="X129" s="79" t="str">
        <f t="shared" si="10"/>
        <v/>
      </c>
      <c r="Y129" s="79" t="str">
        <f t="shared" si="11"/>
        <v>Belum diisi</v>
      </c>
      <c r="Z129" s="79">
        <f t="shared" si="12"/>
        <v>0</v>
      </c>
      <c r="AA129" s="79" t="str">
        <f t="shared" si="13"/>
        <v>update ta_kib_b set kd_ruang = 21 where idpemda = '10020010012000227'</v>
      </c>
      <c r="AB129" s="79" t="str">
        <f t="shared" si="14"/>
        <v>Ta_Fn_KIB_B_Sensus</v>
      </c>
      <c r="AC129" s="79" t="str">
        <f t="shared" si="15"/>
        <v/>
      </c>
      <c r="AD129" s="79">
        <f>ROWS($B$13:B129)</f>
        <v>117</v>
      </c>
      <c r="AE129" s="79">
        <f>IF(W129='kk4-7'!$A$1, AD129, "")</f>
        <v>117</v>
      </c>
      <c r="AF129" s="79">
        <f t="shared" si="16"/>
        <v>406</v>
      </c>
    </row>
    <row r="130" spans="1:45" x14ac:dyDescent="0.25">
      <c r="A130" s="122">
        <f t="shared" si="17"/>
        <v>118</v>
      </c>
      <c r="B130" s="80" t="s">
        <v>435</v>
      </c>
      <c r="C130" s="122">
        <v>2</v>
      </c>
      <c r="D130" s="79" t="s">
        <v>421</v>
      </c>
      <c r="E130" s="79" t="s">
        <v>422</v>
      </c>
      <c r="F130" s="120">
        <v>12</v>
      </c>
      <c r="G130" s="79">
        <v>2012</v>
      </c>
      <c r="H130" s="81" t="s">
        <v>429</v>
      </c>
      <c r="I130" s="81" t="s">
        <v>114</v>
      </c>
      <c r="J130" s="81" t="s">
        <v>114</v>
      </c>
      <c r="K130" s="79" t="s">
        <v>424</v>
      </c>
      <c r="L130" s="116" t="s">
        <v>114</v>
      </c>
      <c r="N130" s="79" t="s">
        <v>149</v>
      </c>
      <c r="O130" s="166">
        <v>1</v>
      </c>
      <c r="P130" s="83">
        <v>1450000</v>
      </c>
      <c r="S130" s="122">
        <v>1</v>
      </c>
      <c r="T130" s="117">
        <v>20</v>
      </c>
      <c r="V130" s="79" t="str">
        <f>IF(AND(C130=2, T130&lt;&gt;""), _xlfn.IFNA(VLOOKUP(T130,'kk1'!$B$10:$C$109, 2, FALSE), ""), "")</f>
        <v>Balai Penyuluh MATESIH</v>
      </c>
      <c r="X130" s="79" t="str">
        <f t="shared" si="10"/>
        <v/>
      </c>
      <c r="Y130" s="79" t="str">
        <f t="shared" si="11"/>
        <v>Belum diisi</v>
      </c>
      <c r="Z130" s="79">
        <f t="shared" si="12"/>
        <v>0</v>
      </c>
      <c r="AA130" s="79" t="str">
        <f t="shared" si="13"/>
        <v>update ta_kib_b set kd_ruang = 20 where idpemda = '10020010012000228'</v>
      </c>
      <c r="AB130" s="79" t="str">
        <f t="shared" si="14"/>
        <v>Ta_Fn_KIB_B_Sensus</v>
      </c>
      <c r="AC130" s="79" t="str">
        <f t="shared" si="15"/>
        <v/>
      </c>
      <c r="AD130" s="79">
        <f>ROWS($B$13:B130)</f>
        <v>118</v>
      </c>
      <c r="AE130" s="79">
        <f>IF(W130='kk4-7'!$A$1, AD130, "")</f>
        <v>118</v>
      </c>
      <c r="AF130" s="79">
        <f t="shared" si="16"/>
        <v>407</v>
      </c>
    </row>
    <row r="131" spans="1:45" x14ac:dyDescent="0.25">
      <c r="A131" s="122">
        <f t="shared" si="17"/>
        <v>119</v>
      </c>
      <c r="B131" s="80" t="s">
        <v>436</v>
      </c>
      <c r="C131" s="122">
        <v>2</v>
      </c>
      <c r="D131" s="79" t="s">
        <v>421</v>
      </c>
      <c r="E131" s="79" t="s">
        <v>422</v>
      </c>
      <c r="F131" s="120">
        <v>13</v>
      </c>
      <c r="G131" s="79">
        <v>2012</v>
      </c>
      <c r="H131" s="81" t="s">
        <v>429</v>
      </c>
      <c r="I131" s="81" t="s">
        <v>114</v>
      </c>
      <c r="J131" s="81" t="s">
        <v>114</v>
      </c>
      <c r="K131" s="79" t="s">
        <v>424</v>
      </c>
      <c r="L131" s="116" t="s">
        <v>114</v>
      </c>
      <c r="N131" s="79" t="s">
        <v>149</v>
      </c>
      <c r="O131" s="166">
        <v>1</v>
      </c>
      <c r="P131" s="83">
        <v>1450000</v>
      </c>
      <c r="S131" s="122">
        <v>1</v>
      </c>
      <c r="T131" s="117">
        <v>8</v>
      </c>
      <c r="V131" s="79" t="str">
        <f>IF(AND(C131=2, T131&lt;&gt;""), _xlfn.IFNA(VLOOKUP(T131,'kk1'!$B$10:$C$109, 2, FALSE), ""), "")</f>
        <v>Ruang Sekretariat</v>
      </c>
      <c r="W131" s="117">
        <v>2</v>
      </c>
      <c r="X131" s="79" t="str">
        <f t="shared" si="10"/>
        <v>Kurang Baik</v>
      </c>
      <c r="Y131" s="79" t="str">
        <f t="shared" si="11"/>
        <v>Benar</v>
      </c>
      <c r="Z131" s="79">
        <f t="shared" si="12"/>
        <v>1</v>
      </c>
      <c r="AA131" s="79" t="str">
        <f t="shared" si="13"/>
        <v>update ta_kib_b set kd_ruang = 8 where idpemda = '10020010012000229'</v>
      </c>
      <c r="AB131" s="79" t="str">
        <f t="shared" si="14"/>
        <v>Ta_Fn_KIB_B_Sensus</v>
      </c>
      <c r="AC131" s="79" t="str">
        <f t="shared" si="15"/>
        <v>update Ta_Fn_KIB_B_Sensus set sensus = 2 where idpemda = '10020010012000229'</v>
      </c>
      <c r="AD131" s="79">
        <f>ROWS($B$13:B131)</f>
        <v>119</v>
      </c>
      <c r="AE131" s="79" t="str">
        <f>IF(W131='kk4-7'!$A$1, AD131, "")</f>
        <v/>
      </c>
      <c r="AF131" s="79">
        <f t="shared" si="16"/>
        <v>408</v>
      </c>
    </row>
    <row r="132" spans="1:45" x14ac:dyDescent="0.25">
      <c r="A132" s="122">
        <f t="shared" si="17"/>
        <v>120</v>
      </c>
      <c r="B132" s="80" t="s">
        <v>437</v>
      </c>
      <c r="C132" s="122">
        <v>2</v>
      </c>
      <c r="D132" s="79" t="s">
        <v>421</v>
      </c>
      <c r="E132" s="79" t="s">
        <v>422</v>
      </c>
      <c r="F132" s="120">
        <v>14</v>
      </c>
      <c r="G132" s="79">
        <v>2012</v>
      </c>
      <c r="H132" s="81" t="s">
        <v>429</v>
      </c>
      <c r="I132" s="81" t="s">
        <v>114</v>
      </c>
      <c r="J132" s="81" t="s">
        <v>114</v>
      </c>
      <c r="K132" s="79" t="s">
        <v>424</v>
      </c>
      <c r="L132" s="116" t="s">
        <v>114</v>
      </c>
      <c r="N132" s="79" t="s">
        <v>149</v>
      </c>
      <c r="O132" s="166">
        <v>1</v>
      </c>
      <c r="P132" s="83">
        <v>1450000</v>
      </c>
      <c r="S132" s="122">
        <v>1</v>
      </c>
      <c r="T132" s="117">
        <v>8</v>
      </c>
      <c r="V132" s="79" t="str">
        <f>IF(AND(C132=2, T132&lt;&gt;""), _xlfn.IFNA(VLOOKUP(T132,'kk1'!$B$10:$C$109, 2, FALSE), ""), "")</f>
        <v>Ruang Sekretariat</v>
      </c>
      <c r="X132" s="79" t="str">
        <f t="shared" si="10"/>
        <v/>
      </c>
      <c r="Y132" s="79" t="str">
        <f t="shared" si="11"/>
        <v>Belum diisi</v>
      </c>
      <c r="Z132" s="79">
        <f t="shared" si="12"/>
        <v>0</v>
      </c>
      <c r="AA132" s="79" t="str">
        <f t="shared" si="13"/>
        <v>update ta_kib_b set kd_ruang = 8 where idpemda = '10020010012000230'</v>
      </c>
      <c r="AB132" s="79" t="str">
        <f t="shared" si="14"/>
        <v>Ta_Fn_KIB_B_Sensus</v>
      </c>
      <c r="AC132" s="79" t="str">
        <f t="shared" si="15"/>
        <v/>
      </c>
      <c r="AD132" s="79">
        <f>ROWS($B$13:B132)</f>
        <v>120</v>
      </c>
      <c r="AE132" s="79">
        <f>IF(W132='kk4-7'!$A$1, AD132, "")</f>
        <v>120</v>
      </c>
      <c r="AF132" s="79">
        <f t="shared" si="16"/>
        <v>409</v>
      </c>
    </row>
    <row r="133" spans="1:45" x14ac:dyDescent="0.25">
      <c r="A133" s="122">
        <f t="shared" si="17"/>
        <v>121</v>
      </c>
      <c r="B133" s="80" t="s">
        <v>438</v>
      </c>
      <c r="C133" s="122">
        <v>2</v>
      </c>
      <c r="D133" s="79" t="s">
        <v>421</v>
      </c>
      <c r="E133" s="79" t="s">
        <v>422</v>
      </c>
      <c r="F133" s="120">
        <v>15</v>
      </c>
      <c r="G133" s="79">
        <v>2012</v>
      </c>
      <c r="H133" s="81" t="s">
        <v>429</v>
      </c>
      <c r="I133" s="81" t="s">
        <v>114</v>
      </c>
      <c r="J133" s="81" t="s">
        <v>114</v>
      </c>
      <c r="K133" s="79" t="s">
        <v>424</v>
      </c>
      <c r="L133" s="116" t="s">
        <v>114</v>
      </c>
      <c r="N133" s="79" t="s">
        <v>149</v>
      </c>
      <c r="O133" s="166">
        <v>1</v>
      </c>
      <c r="P133" s="83">
        <v>1450000</v>
      </c>
      <c r="S133" s="122">
        <v>1</v>
      </c>
      <c r="T133" s="117">
        <v>8</v>
      </c>
      <c r="V133" s="79" t="str">
        <f>IF(AND(C133=2, T133&lt;&gt;""), _xlfn.IFNA(VLOOKUP(T133,'kk1'!$B$10:$C$109, 2, FALSE), ""), "")</f>
        <v>Ruang Sekretariat</v>
      </c>
      <c r="X133" s="79" t="str">
        <f t="shared" si="10"/>
        <v/>
      </c>
      <c r="Y133" s="79" t="str">
        <f t="shared" si="11"/>
        <v>Belum diisi</v>
      </c>
      <c r="Z133" s="79">
        <f t="shared" si="12"/>
        <v>0</v>
      </c>
      <c r="AA133" s="79" t="str">
        <f t="shared" si="13"/>
        <v>update ta_kib_b set kd_ruang = 8 where idpemda = '10020010012000231'</v>
      </c>
      <c r="AB133" s="79" t="str">
        <f t="shared" si="14"/>
        <v>Ta_Fn_KIB_B_Sensus</v>
      </c>
      <c r="AC133" s="79" t="str">
        <f t="shared" si="15"/>
        <v/>
      </c>
      <c r="AD133" s="79">
        <f>ROWS($B$13:B133)</f>
        <v>121</v>
      </c>
      <c r="AE133" s="79">
        <f>IF(W133='kk4-7'!$A$1, AD133, "")</f>
        <v>121</v>
      </c>
      <c r="AF133" s="79">
        <f t="shared" si="16"/>
        <v>410</v>
      </c>
    </row>
    <row r="134" spans="1:45" x14ac:dyDescent="0.25">
      <c r="A134" s="122">
        <f t="shared" si="17"/>
        <v>122</v>
      </c>
      <c r="B134" s="80" t="s">
        <v>439</v>
      </c>
      <c r="C134" s="122">
        <v>2</v>
      </c>
      <c r="D134" s="79" t="s">
        <v>421</v>
      </c>
      <c r="E134" s="79" t="s">
        <v>422</v>
      </c>
      <c r="F134" s="120">
        <v>16</v>
      </c>
      <c r="G134" s="79">
        <v>2012</v>
      </c>
      <c r="H134" s="81" t="s">
        <v>429</v>
      </c>
      <c r="I134" s="81" t="s">
        <v>114</v>
      </c>
      <c r="J134" s="81" t="s">
        <v>114</v>
      </c>
      <c r="K134" s="79" t="s">
        <v>424</v>
      </c>
      <c r="L134" s="116" t="s">
        <v>114</v>
      </c>
      <c r="N134" s="79" t="s">
        <v>149</v>
      </c>
      <c r="O134" s="166">
        <v>1</v>
      </c>
      <c r="P134" s="83">
        <v>20308727</v>
      </c>
      <c r="S134" s="122">
        <v>1</v>
      </c>
      <c r="T134" s="117">
        <v>19</v>
      </c>
      <c r="V134" s="79" t="str">
        <f>IF(AND(C134=2, T134&lt;&gt;""), _xlfn.IFNA(VLOOKUP(T134,'kk1'!$B$10:$C$109, 2, FALSE), ""), "")</f>
        <v>Balai Penyuluh JUMANTONO</v>
      </c>
      <c r="X134" s="79" t="str">
        <f t="shared" si="10"/>
        <v/>
      </c>
      <c r="Y134" s="79" t="str">
        <f t="shared" si="11"/>
        <v>Belum diisi</v>
      </c>
      <c r="Z134" s="79">
        <f t="shared" si="12"/>
        <v>0</v>
      </c>
      <c r="AA134" s="79" t="str">
        <f t="shared" si="13"/>
        <v>update ta_kib_b set kd_ruang = 19 where idpemda = '10020010012000232'</v>
      </c>
      <c r="AB134" s="79" t="str">
        <f t="shared" si="14"/>
        <v>Ta_Fn_KIB_B_Sensus</v>
      </c>
      <c r="AC134" s="79" t="str">
        <f t="shared" si="15"/>
        <v/>
      </c>
      <c r="AD134" s="79">
        <f>ROWS($B$13:B134)</f>
        <v>122</v>
      </c>
      <c r="AE134" s="79">
        <f>IF(W134='kk4-7'!$A$1, AD134, "")</f>
        <v>122</v>
      </c>
      <c r="AF134" s="79">
        <f t="shared" si="16"/>
        <v>411</v>
      </c>
    </row>
    <row r="135" spans="1:45" s="133" customFormat="1" x14ac:dyDescent="0.25">
      <c r="A135" s="135">
        <f t="shared" si="17"/>
        <v>123</v>
      </c>
      <c r="B135" s="134" t="s">
        <v>440</v>
      </c>
      <c r="C135" s="135">
        <v>2</v>
      </c>
      <c r="D135" s="133" t="s">
        <v>421</v>
      </c>
      <c r="E135" s="133" t="s">
        <v>422</v>
      </c>
      <c r="F135" s="136">
        <v>17</v>
      </c>
      <c r="G135" s="133">
        <v>2013</v>
      </c>
      <c r="H135" s="133" t="s">
        <v>114</v>
      </c>
      <c r="I135" s="133" t="s">
        <v>114</v>
      </c>
      <c r="J135" s="133" t="s">
        <v>114</v>
      </c>
      <c r="K135" s="133" t="s">
        <v>424</v>
      </c>
      <c r="L135" s="145" t="s">
        <v>441</v>
      </c>
      <c r="N135" s="133" t="s">
        <v>149</v>
      </c>
      <c r="O135" s="168">
        <v>1</v>
      </c>
      <c r="P135" s="138">
        <v>12071619</v>
      </c>
      <c r="Q135" s="133" t="s">
        <v>442</v>
      </c>
      <c r="S135" s="135">
        <v>1</v>
      </c>
      <c r="T135" s="135">
        <v>8</v>
      </c>
      <c r="V135" s="133" t="str">
        <f>IF(AND(C135=2, T135&lt;&gt;""), _xlfn.IFNA(VLOOKUP(T135,'kk1'!$B$10:$C$109, 2, FALSE), ""), "")</f>
        <v>Ruang Sekretariat</v>
      </c>
      <c r="W135" s="135"/>
      <c r="X135" s="133" t="str">
        <f t="shared" si="10"/>
        <v/>
      </c>
      <c r="Y135" s="133" t="str">
        <f t="shared" si="11"/>
        <v>Belum diisi</v>
      </c>
      <c r="Z135" s="133">
        <f t="shared" si="12"/>
        <v>0</v>
      </c>
      <c r="AA135" s="133" t="str">
        <f t="shared" si="13"/>
        <v>update ta_kib_b set kd_ruang = 8 where idpemda = '10020010012000233'</v>
      </c>
      <c r="AB135" s="133" t="str">
        <f t="shared" si="14"/>
        <v>Ta_Fn_KIB_B_Sensus</v>
      </c>
      <c r="AC135" s="133" t="str">
        <f t="shared" si="15"/>
        <v/>
      </c>
      <c r="AD135" s="133">
        <f>ROWS($B$13:B135)</f>
        <v>123</v>
      </c>
      <c r="AE135" s="133">
        <f>IF(W135='kk4-7'!$A$1, AD135, "")</f>
        <v>123</v>
      </c>
      <c r="AF135" s="133">
        <f t="shared" si="16"/>
        <v>412</v>
      </c>
      <c r="AH135" s="137"/>
      <c r="AI135" s="138"/>
      <c r="AJ135" s="137"/>
      <c r="AK135" s="138"/>
      <c r="AL135" s="137"/>
      <c r="AM135" s="138"/>
      <c r="AN135" s="137"/>
      <c r="AO135" s="138"/>
      <c r="AP135" s="137"/>
      <c r="AQ135" s="138"/>
      <c r="AR135" s="139"/>
      <c r="AS135" s="138"/>
    </row>
    <row r="136" spans="1:45" s="133" customFormat="1" x14ac:dyDescent="0.25">
      <c r="A136" s="135">
        <f t="shared" si="17"/>
        <v>124</v>
      </c>
      <c r="B136" s="134" t="s">
        <v>443</v>
      </c>
      <c r="C136" s="135">
        <v>2</v>
      </c>
      <c r="D136" s="133" t="s">
        <v>421</v>
      </c>
      <c r="E136" s="133" t="s">
        <v>422</v>
      </c>
      <c r="F136" s="136">
        <v>18</v>
      </c>
      <c r="G136" s="133">
        <v>2015</v>
      </c>
      <c r="H136" s="133" t="s">
        <v>429</v>
      </c>
      <c r="I136" s="133" t="s">
        <v>114</v>
      </c>
      <c r="J136" s="133" t="s">
        <v>114</v>
      </c>
      <c r="K136" s="133" t="s">
        <v>424</v>
      </c>
      <c r="L136" s="136" t="s">
        <v>444</v>
      </c>
      <c r="N136" s="133" t="s">
        <v>149</v>
      </c>
      <c r="O136" s="168">
        <v>1</v>
      </c>
      <c r="P136" s="138">
        <v>6960000</v>
      </c>
      <c r="Q136" s="133" t="s">
        <v>445</v>
      </c>
      <c r="S136" s="135">
        <v>1</v>
      </c>
      <c r="T136" s="135">
        <v>8</v>
      </c>
      <c r="V136" s="133" t="str">
        <f>IF(AND(C136=2, T136&lt;&gt;""), _xlfn.IFNA(VLOOKUP(T136,'kk1'!$B$10:$C$109, 2, FALSE), ""), "")</f>
        <v>Ruang Sekretariat</v>
      </c>
      <c r="W136" s="135"/>
      <c r="X136" s="133" t="str">
        <f t="shared" si="10"/>
        <v/>
      </c>
      <c r="Y136" s="133" t="str">
        <f t="shared" si="11"/>
        <v>Belum diisi</v>
      </c>
      <c r="Z136" s="133">
        <f t="shared" si="12"/>
        <v>0</v>
      </c>
      <c r="AA136" s="133" t="str">
        <f t="shared" si="13"/>
        <v>update ta_kib_b set kd_ruang = 8 where idpemda = '10020010012000234'</v>
      </c>
      <c r="AB136" s="133" t="str">
        <f t="shared" si="14"/>
        <v>Ta_Fn_KIB_B_Sensus</v>
      </c>
      <c r="AC136" s="133" t="str">
        <f t="shared" si="15"/>
        <v/>
      </c>
      <c r="AD136" s="133">
        <f>ROWS($B$13:B136)</f>
        <v>124</v>
      </c>
      <c r="AE136" s="133">
        <f>IF(W136='kk4-7'!$A$1, AD136, "")</f>
        <v>124</v>
      </c>
      <c r="AF136" s="133">
        <f t="shared" si="16"/>
        <v>413</v>
      </c>
      <c r="AH136" s="137"/>
      <c r="AI136" s="138"/>
      <c r="AJ136" s="137"/>
      <c r="AK136" s="138"/>
      <c r="AL136" s="137"/>
      <c r="AM136" s="138"/>
      <c r="AN136" s="137"/>
      <c r="AO136" s="138"/>
      <c r="AP136" s="137"/>
      <c r="AQ136" s="138"/>
      <c r="AR136" s="139"/>
      <c r="AS136" s="138"/>
    </row>
    <row r="137" spans="1:45" x14ac:dyDescent="0.25">
      <c r="A137" s="122">
        <f t="shared" si="17"/>
        <v>125</v>
      </c>
      <c r="B137" s="80" t="s">
        <v>446</v>
      </c>
      <c r="C137" s="122">
        <v>2</v>
      </c>
      <c r="D137" s="79" t="s">
        <v>421</v>
      </c>
      <c r="E137" s="79" t="s">
        <v>422</v>
      </c>
      <c r="F137" s="120">
        <v>19</v>
      </c>
      <c r="G137" s="79">
        <v>2017</v>
      </c>
      <c r="H137" s="81" t="s">
        <v>429</v>
      </c>
      <c r="J137" s="81" t="s">
        <v>114</v>
      </c>
      <c r="K137" s="79" t="s">
        <v>447</v>
      </c>
      <c r="N137" s="79" t="s">
        <v>149</v>
      </c>
      <c r="O137" s="166">
        <v>1</v>
      </c>
      <c r="P137" s="83">
        <v>2500000</v>
      </c>
      <c r="Q137" s="79" t="s">
        <v>393</v>
      </c>
      <c r="S137" s="122">
        <v>1</v>
      </c>
      <c r="T137" s="117">
        <v>16</v>
      </c>
      <c r="V137" s="79" t="str">
        <f>IF(AND(C137=2, T137&lt;&gt;""), _xlfn.IFNA(VLOOKUP(T137,'kk1'!$B$10:$C$109, 2, FALSE), ""), "")</f>
        <v>Balai Penyuluh JATIPURO</v>
      </c>
      <c r="X137" s="79" t="str">
        <f t="shared" si="10"/>
        <v/>
      </c>
      <c r="Y137" s="79" t="str">
        <f t="shared" si="11"/>
        <v>Belum diisi</v>
      </c>
      <c r="Z137" s="79">
        <f t="shared" si="12"/>
        <v>0</v>
      </c>
      <c r="AA137" s="79" t="str">
        <f t="shared" si="13"/>
        <v>update ta_kib_b set kd_ruang = 16 where idpemda = '10020010012000850'</v>
      </c>
      <c r="AB137" s="79" t="str">
        <f t="shared" si="14"/>
        <v>Ta_Fn_KIB_B_Sensus</v>
      </c>
      <c r="AC137" s="79" t="str">
        <f t="shared" si="15"/>
        <v/>
      </c>
      <c r="AD137" s="79">
        <f>ROWS($B$13:B137)</f>
        <v>125</v>
      </c>
      <c r="AE137" s="79">
        <f>IF(W137='kk4-7'!$A$1, AD137, "")</f>
        <v>125</v>
      </c>
      <c r="AF137" s="79">
        <f t="shared" si="16"/>
        <v>414</v>
      </c>
    </row>
    <row r="138" spans="1:45" x14ac:dyDescent="0.25">
      <c r="A138" s="122">
        <f t="shared" si="17"/>
        <v>126</v>
      </c>
      <c r="B138" s="80" t="s">
        <v>448</v>
      </c>
      <c r="C138" s="122">
        <v>2</v>
      </c>
      <c r="D138" s="79" t="s">
        <v>421</v>
      </c>
      <c r="E138" s="79" t="s">
        <v>422</v>
      </c>
      <c r="F138" s="120">
        <v>20</v>
      </c>
      <c r="G138" s="79">
        <v>2017</v>
      </c>
      <c r="H138" s="81" t="s">
        <v>429</v>
      </c>
      <c r="J138" s="81" t="s">
        <v>114</v>
      </c>
      <c r="K138" s="79" t="s">
        <v>447</v>
      </c>
      <c r="N138" s="79" t="s">
        <v>149</v>
      </c>
      <c r="O138" s="166">
        <v>1</v>
      </c>
      <c r="P138" s="83">
        <v>3700000</v>
      </c>
      <c r="Q138" s="79" t="s">
        <v>449</v>
      </c>
      <c r="S138" s="122">
        <v>1</v>
      </c>
      <c r="T138" s="117">
        <v>18</v>
      </c>
      <c r="V138" s="79" t="str">
        <f>IF(AND(C138=2, T138&lt;&gt;""), _xlfn.IFNA(VLOOKUP(T138,'kk1'!$B$10:$C$109, 2, FALSE), ""), "")</f>
        <v>Balai Penyuluh JUMAPOLO</v>
      </c>
      <c r="X138" s="79" t="str">
        <f t="shared" si="10"/>
        <v/>
      </c>
      <c r="Y138" s="79" t="str">
        <f t="shared" si="11"/>
        <v>Belum diisi</v>
      </c>
      <c r="Z138" s="79">
        <f t="shared" si="12"/>
        <v>0</v>
      </c>
      <c r="AA138" s="79" t="str">
        <f t="shared" si="13"/>
        <v>update ta_kib_b set kd_ruang = 18 where idpemda = '10020010012000865'</v>
      </c>
      <c r="AB138" s="79" t="str">
        <f t="shared" si="14"/>
        <v>Ta_Fn_KIB_B_Sensus</v>
      </c>
      <c r="AC138" s="79" t="str">
        <f t="shared" si="15"/>
        <v/>
      </c>
      <c r="AD138" s="79">
        <f>ROWS($B$13:B138)</f>
        <v>126</v>
      </c>
      <c r="AE138" s="79">
        <f>IF(W138='kk4-7'!$A$1, AD138, "")</f>
        <v>126</v>
      </c>
      <c r="AF138" s="79">
        <f t="shared" si="16"/>
        <v>415</v>
      </c>
    </row>
    <row r="139" spans="1:45" x14ac:dyDescent="0.25">
      <c r="A139" s="122">
        <f t="shared" si="17"/>
        <v>127</v>
      </c>
      <c r="B139" s="80" t="s">
        <v>450</v>
      </c>
      <c r="C139" s="122">
        <v>2</v>
      </c>
      <c r="D139" s="79" t="s">
        <v>451</v>
      </c>
      <c r="E139" s="79" t="s">
        <v>452</v>
      </c>
      <c r="F139" s="120">
        <v>1</v>
      </c>
      <c r="G139" s="79">
        <v>2017</v>
      </c>
      <c r="H139" s="81" t="s">
        <v>453</v>
      </c>
      <c r="J139" s="81" t="s">
        <v>114</v>
      </c>
      <c r="K139" s="79" t="s">
        <v>148</v>
      </c>
      <c r="N139" s="79" t="s">
        <v>149</v>
      </c>
      <c r="O139" s="166">
        <v>1</v>
      </c>
      <c r="P139" s="83">
        <v>2250000</v>
      </c>
      <c r="Q139" s="79" t="s">
        <v>393</v>
      </c>
      <c r="S139" s="122">
        <v>1</v>
      </c>
      <c r="T139" s="117">
        <v>10</v>
      </c>
      <c r="V139" s="79" t="str">
        <f>IF(AND(C139=2, T139&lt;&gt;""), _xlfn.IFNA(VLOOKUP(T139,'kk1'!$B$10:$C$109, 2, FALSE), ""), "")</f>
        <v>Ruang Gudang 2</v>
      </c>
      <c r="X139" s="79" t="str">
        <f t="shared" si="10"/>
        <v/>
      </c>
      <c r="Y139" s="79" t="str">
        <f t="shared" si="11"/>
        <v>Belum diisi</v>
      </c>
      <c r="Z139" s="79">
        <f t="shared" si="12"/>
        <v>0</v>
      </c>
      <c r="AA139" s="79" t="str">
        <f t="shared" si="13"/>
        <v>update ta_kib_b set kd_ruang = 10 where idpemda = '10020010012000859'</v>
      </c>
      <c r="AB139" s="79" t="str">
        <f t="shared" si="14"/>
        <v>Ta_Fn_KIB_B_Sensus</v>
      </c>
      <c r="AC139" s="79" t="str">
        <f t="shared" si="15"/>
        <v/>
      </c>
      <c r="AD139" s="79">
        <f>ROWS($B$13:B139)</f>
        <v>127</v>
      </c>
      <c r="AE139" s="79">
        <f>IF(W139='kk4-7'!$A$1, AD139, "")</f>
        <v>127</v>
      </c>
      <c r="AF139" s="79">
        <f t="shared" si="16"/>
        <v>416</v>
      </c>
    </row>
    <row r="140" spans="1:45" x14ac:dyDescent="0.25">
      <c r="A140" s="122">
        <f t="shared" si="17"/>
        <v>128</v>
      </c>
      <c r="B140" s="80" t="s">
        <v>454</v>
      </c>
      <c r="C140" s="122">
        <v>2</v>
      </c>
      <c r="D140" s="79" t="s">
        <v>451</v>
      </c>
      <c r="E140" s="79" t="s">
        <v>452</v>
      </c>
      <c r="F140" s="120">
        <v>2</v>
      </c>
      <c r="G140" s="79">
        <v>2020</v>
      </c>
      <c r="H140" s="81" t="s">
        <v>455</v>
      </c>
      <c r="I140" s="81" t="s">
        <v>456</v>
      </c>
      <c r="J140" s="81" t="s">
        <v>114</v>
      </c>
      <c r="K140" s="79" t="s">
        <v>457</v>
      </c>
      <c r="L140" s="116" t="s">
        <v>458</v>
      </c>
      <c r="N140" s="79" t="s">
        <v>149</v>
      </c>
      <c r="O140" s="166">
        <v>1</v>
      </c>
      <c r="P140" s="83">
        <v>1050000</v>
      </c>
      <c r="S140" s="122">
        <v>1</v>
      </c>
      <c r="T140" s="117">
        <v>6</v>
      </c>
      <c r="V140" s="79" t="str">
        <f>IF(AND(C140=2, T140&lt;&gt;""), _xlfn.IFNA(VLOOKUP(T140,'kk1'!$B$10:$C$109, 2, FALSE), ""), "")</f>
        <v>Ruang Bidang Dalduk</v>
      </c>
      <c r="X140" s="79" t="str">
        <f t="shared" si="10"/>
        <v/>
      </c>
      <c r="Y140" s="79" t="str">
        <f t="shared" si="11"/>
        <v>Belum diisi</v>
      </c>
      <c r="Z140" s="79">
        <f t="shared" si="12"/>
        <v>0</v>
      </c>
      <c r="AA140" s="79" t="str">
        <f t="shared" si="13"/>
        <v>update ta_kib_b set kd_ruang = 6 where idpemda = '10020010012001062'</v>
      </c>
      <c r="AB140" s="79" t="str">
        <f t="shared" si="14"/>
        <v>Ta_Fn_KIB_B_Sensus</v>
      </c>
      <c r="AC140" s="79" t="str">
        <f t="shared" si="15"/>
        <v/>
      </c>
      <c r="AD140" s="79">
        <f>ROWS($B$13:B140)</f>
        <v>128</v>
      </c>
      <c r="AE140" s="79">
        <f>IF(W140='kk4-7'!$A$1, AD140, "")</f>
        <v>128</v>
      </c>
      <c r="AF140" s="79">
        <f t="shared" si="16"/>
        <v>417</v>
      </c>
    </row>
    <row r="141" spans="1:45" x14ac:dyDescent="0.25">
      <c r="A141" s="122">
        <f t="shared" si="17"/>
        <v>129</v>
      </c>
      <c r="B141" s="80" t="s">
        <v>459</v>
      </c>
      <c r="C141" s="122">
        <v>2</v>
      </c>
      <c r="D141" s="79" t="s">
        <v>451</v>
      </c>
      <c r="E141" s="79" t="s">
        <v>452</v>
      </c>
      <c r="F141" s="120">
        <v>3</v>
      </c>
      <c r="G141" s="79">
        <v>2020</v>
      </c>
      <c r="H141" s="81" t="s">
        <v>455</v>
      </c>
      <c r="I141" s="81" t="s">
        <v>456</v>
      </c>
      <c r="J141" s="81" t="s">
        <v>114</v>
      </c>
      <c r="K141" s="79" t="s">
        <v>457</v>
      </c>
      <c r="L141" s="116" t="s">
        <v>458</v>
      </c>
      <c r="N141" s="79" t="s">
        <v>149</v>
      </c>
      <c r="O141" s="166">
        <v>1</v>
      </c>
      <c r="P141" s="83">
        <v>1050000</v>
      </c>
      <c r="S141" s="122">
        <v>1</v>
      </c>
      <c r="T141" s="117">
        <v>4</v>
      </c>
      <c r="V141" s="79" t="str">
        <f>IF(AND(C141=2, T141&lt;&gt;""), _xlfn.IFNA(VLOOKUP(T141,'kk1'!$B$10:$C$109, 2, FALSE), ""), "")</f>
        <v>Ruang Bendahara</v>
      </c>
      <c r="W141" s="117">
        <v>1</v>
      </c>
      <c r="X141" s="79" t="str">
        <f t="shared" si="10"/>
        <v>Baik</v>
      </c>
      <c r="Y141" s="79" t="str">
        <f t="shared" si="11"/>
        <v>Benar</v>
      </c>
      <c r="Z141" s="79">
        <f t="shared" si="12"/>
        <v>1</v>
      </c>
      <c r="AA141" s="79" t="str">
        <f t="shared" si="13"/>
        <v>update ta_kib_b set kd_ruang = 4 where idpemda = '10020010012001063'</v>
      </c>
      <c r="AB141" s="79" t="str">
        <f t="shared" si="14"/>
        <v>Ta_Fn_KIB_B_Sensus</v>
      </c>
      <c r="AC141" s="79" t="str">
        <f t="shared" si="15"/>
        <v>update Ta_Fn_KIB_B_Sensus set sensus = 1 where idpemda = '10020010012001063'</v>
      </c>
      <c r="AD141" s="79">
        <f>ROWS($B$13:B141)</f>
        <v>129</v>
      </c>
      <c r="AE141" s="79" t="str">
        <f>IF(W141='kk4-7'!$A$1, AD141, "")</f>
        <v/>
      </c>
      <c r="AF141" s="79">
        <f t="shared" si="16"/>
        <v>418</v>
      </c>
    </row>
    <row r="142" spans="1:45" x14ac:dyDescent="0.25">
      <c r="A142" s="122">
        <f t="shared" si="17"/>
        <v>130</v>
      </c>
      <c r="B142" s="80" t="s">
        <v>460</v>
      </c>
      <c r="C142" s="122">
        <v>2</v>
      </c>
      <c r="D142" s="79" t="s">
        <v>451</v>
      </c>
      <c r="E142" s="79" t="s">
        <v>452</v>
      </c>
      <c r="F142" s="120">
        <v>4</v>
      </c>
      <c r="G142" s="79">
        <v>2020</v>
      </c>
      <c r="H142" s="81" t="s">
        <v>455</v>
      </c>
      <c r="I142" s="81" t="s">
        <v>456</v>
      </c>
      <c r="J142" s="81" t="s">
        <v>114</v>
      </c>
      <c r="K142" s="79" t="s">
        <v>457</v>
      </c>
      <c r="L142" s="116" t="s">
        <v>458</v>
      </c>
      <c r="N142" s="79" t="s">
        <v>149</v>
      </c>
      <c r="O142" s="166">
        <v>1</v>
      </c>
      <c r="P142" s="83">
        <v>1050000</v>
      </c>
      <c r="S142" s="122">
        <v>1</v>
      </c>
      <c r="T142" s="117">
        <v>14</v>
      </c>
      <c r="V142" s="79" t="str">
        <f>IF(AND(C142=2, T142&lt;&gt;""), _xlfn.IFNA(VLOOKUP(T142,'kk1'!$B$10:$C$109, 2, FALSE), ""), "")</f>
        <v>Ruang Bidang PP, PA</v>
      </c>
      <c r="W142" s="117">
        <v>1</v>
      </c>
      <c r="X142" s="79" t="str">
        <f t="shared" ref="X142:X205" si="18">IF(W142=1,"Baik",IF(W142=2,"Kurang Baik",IF(W142=3,"Rusak Berat",IF(W142=4,"Tidak Ditemukan",""))))</f>
        <v>Baik</v>
      </c>
      <c r="Y142" s="79" t="str">
        <f t="shared" ref="Y142:Y205" si="19">IF(W142="", "Belum diisi", IF(OR(W142=1, W142=2, W142=3, W142=4), IF(W142&lt;S142, "Salah", "Benar"), "Salah" ))</f>
        <v>Benar</v>
      </c>
      <c r="Z142" s="79">
        <f t="shared" ref="Z142:Z205" si="20">IF(OR(W142="", Y142="Salah"), 0, 1)</f>
        <v>1</v>
      </c>
      <c r="AA142" s="79" t="str">
        <f t="shared" ref="AA142:AA205" si="21">IF(AND(C142=2, T142&lt;&gt;""), "update ta_kib_b set kd_ruang = "&amp;T142&amp;" where idpemda = '"&amp;B142&amp;"'", "")</f>
        <v>update ta_kib_b set kd_ruang = 14 where idpemda = '10020010012001064'</v>
      </c>
      <c r="AB142" s="79" t="str">
        <f t="shared" ref="AB142:AB205" si="22">IF(C142=1, "Ta_Fn_KIB_A_Sensus", IF(C142=2, "Ta_Fn_KIB_B_Sensus", IF(C142=3, "Ta_Fn_KIB_C_Sensus", IF(C142=4, "Ta_Fn_KIB_D_Sensus", IF(C142=5, "Ta_Fn_KIB_E_Sensus", "")))))</f>
        <v>Ta_Fn_KIB_B_Sensus</v>
      </c>
      <c r="AC142" s="79" t="str">
        <f t="shared" ref="AC142:AC205" si="23">IF(AND(W142&lt;&gt;"", AB142&lt;&gt;""), "update "&amp;AB142&amp;" set sensus = "&amp;W142&amp;" where idpemda = '"&amp;B142&amp;"'", "")</f>
        <v>update Ta_Fn_KIB_B_Sensus set sensus = 1 where idpemda = '10020010012001064'</v>
      </c>
      <c r="AD142" s="79">
        <f>ROWS($B$13:B142)</f>
        <v>130</v>
      </c>
      <c r="AE142" s="79" t="str">
        <f>IF(W142='kk4-7'!$A$1, AD142, "")</f>
        <v/>
      </c>
      <c r="AF142" s="79">
        <f t="shared" ref="AF142:AF205" si="24">IFERROR(SMALL($AE$13:$AE$1063, AD142), "")</f>
        <v>419</v>
      </c>
    </row>
    <row r="143" spans="1:45" x14ac:dyDescent="0.25">
      <c r="A143" s="122">
        <f t="shared" ref="A143:A206" si="25">IF(B143&lt;&gt;"", A142+1, "")</f>
        <v>131</v>
      </c>
      <c r="B143" s="80" t="s">
        <v>461</v>
      </c>
      <c r="C143" s="122">
        <v>2</v>
      </c>
      <c r="D143" s="79" t="s">
        <v>451</v>
      </c>
      <c r="E143" s="79" t="s">
        <v>452</v>
      </c>
      <c r="F143" s="120">
        <v>5</v>
      </c>
      <c r="G143" s="79">
        <v>2020</v>
      </c>
      <c r="H143" s="81" t="s">
        <v>455</v>
      </c>
      <c r="I143" s="81" t="s">
        <v>456</v>
      </c>
      <c r="J143" s="81" t="s">
        <v>114</v>
      </c>
      <c r="K143" s="79" t="s">
        <v>457</v>
      </c>
      <c r="L143" s="116" t="s">
        <v>458</v>
      </c>
      <c r="N143" s="79" t="s">
        <v>149</v>
      </c>
      <c r="O143" s="166">
        <v>1</v>
      </c>
      <c r="P143" s="83">
        <v>1050000</v>
      </c>
      <c r="S143" s="122">
        <v>1</v>
      </c>
      <c r="T143" s="117">
        <v>8</v>
      </c>
      <c r="V143" s="79" t="str">
        <f>IF(AND(C143=2, T143&lt;&gt;""), _xlfn.IFNA(VLOOKUP(T143,'kk1'!$B$10:$C$109, 2, FALSE), ""), "")</f>
        <v>Ruang Sekretariat</v>
      </c>
      <c r="W143" s="117">
        <v>1</v>
      </c>
      <c r="X143" s="79" t="str">
        <f t="shared" si="18"/>
        <v>Baik</v>
      </c>
      <c r="Y143" s="79" t="str">
        <f t="shared" si="19"/>
        <v>Benar</v>
      </c>
      <c r="Z143" s="79">
        <f t="shared" si="20"/>
        <v>1</v>
      </c>
      <c r="AA143" s="79" t="str">
        <f t="shared" si="21"/>
        <v>update ta_kib_b set kd_ruang = 8 where idpemda = '10020010012001065'</v>
      </c>
      <c r="AB143" s="79" t="str">
        <f t="shared" si="22"/>
        <v>Ta_Fn_KIB_B_Sensus</v>
      </c>
      <c r="AC143" s="79" t="str">
        <f t="shared" si="23"/>
        <v>update Ta_Fn_KIB_B_Sensus set sensus = 1 where idpemda = '10020010012001065'</v>
      </c>
      <c r="AD143" s="79">
        <f>ROWS($B$13:B143)</f>
        <v>131</v>
      </c>
      <c r="AE143" s="79" t="str">
        <f>IF(W143='kk4-7'!$A$1, AD143, "")</f>
        <v/>
      </c>
      <c r="AF143" s="79">
        <f t="shared" si="24"/>
        <v>420</v>
      </c>
    </row>
    <row r="144" spans="1:45" x14ac:dyDescent="0.25">
      <c r="A144" s="122">
        <f t="shared" si="25"/>
        <v>132</v>
      </c>
      <c r="B144" s="80" t="s">
        <v>462</v>
      </c>
      <c r="C144" s="122">
        <v>2</v>
      </c>
      <c r="D144" s="79" t="s">
        <v>463</v>
      </c>
      <c r="E144" s="79" t="s">
        <v>464</v>
      </c>
      <c r="F144" s="120">
        <v>3</v>
      </c>
      <c r="G144" s="79">
        <v>2016</v>
      </c>
      <c r="H144" s="81" t="s">
        <v>429</v>
      </c>
      <c r="I144" s="81" t="s">
        <v>465</v>
      </c>
      <c r="J144" s="81" t="s">
        <v>114</v>
      </c>
      <c r="K144" s="79" t="s">
        <v>424</v>
      </c>
      <c r="L144" s="116" t="s">
        <v>466</v>
      </c>
      <c r="N144" s="79" t="s">
        <v>149</v>
      </c>
      <c r="O144" s="166">
        <v>1</v>
      </c>
      <c r="P144" s="83">
        <v>10520000</v>
      </c>
      <c r="Q144" s="79" t="s">
        <v>467</v>
      </c>
      <c r="S144" s="122">
        <v>1</v>
      </c>
      <c r="T144" s="117">
        <v>2</v>
      </c>
      <c r="V144" s="79" t="str">
        <f>IF(AND(C144=2, T144&lt;&gt;""), _xlfn.IFNA(VLOOKUP(T144,'kk1'!$B$10:$C$109, 2, FALSE), ""), "")</f>
        <v>Ruang Sekretaris</v>
      </c>
      <c r="W144" s="117">
        <v>1</v>
      </c>
      <c r="X144" s="79" t="str">
        <f t="shared" si="18"/>
        <v>Baik</v>
      </c>
      <c r="Y144" s="79" t="str">
        <f t="shared" si="19"/>
        <v>Benar</v>
      </c>
      <c r="Z144" s="79">
        <f t="shared" si="20"/>
        <v>1</v>
      </c>
      <c r="AA144" s="79" t="str">
        <f t="shared" si="21"/>
        <v>update ta_kib_b set kd_ruang = 2 where idpemda = '10020010012000777'</v>
      </c>
      <c r="AB144" s="79" t="str">
        <f t="shared" si="22"/>
        <v>Ta_Fn_KIB_B_Sensus</v>
      </c>
      <c r="AC144" s="79" t="str">
        <f t="shared" si="23"/>
        <v>update Ta_Fn_KIB_B_Sensus set sensus = 1 where idpemda = '10020010012000777'</v>
      </c>
      <c r="AD144" s="79">
        <f>ROWS($B$13:B144)</f>
        <v>132</v>
      </c>
      <c r="AE144" s="79" t="str">
        <f>IF(W144='kk4-7'!$A$1, AD144, "")</f>
        <v/>
      </c>
      <c r="AF144" s="79">
        <f t="shared" si="24"/>
        <v>421</v>
      </c>
    </row>
    <row r="145" spans="1:45" x14ac:dyDescent="0.25">
      <c r="A145" s="122">
        <f t="shared" si="25"/>
        <v>133</v>
      </c>
      <c r="B145" s="80" t="s">
        <v>468</v>
      </c>
      <c r="C145" s="122">
        <v>2</v>
      </c>
      <c r="D145" s="79" t="s">
        <v>463</v>
      </c>
      <c r="E145" s="79" t="s">
        <v>464</v>
      </c>
      <c r="F145" s="120">
        <v>7</v>
      </c>
      <c r="G145" s="79">
        <v>2011</v>
      </c>
      <c r="H145" s="81" t="s">
        <v>429</v>
      </c>
      <c r="I145" s="81" t="s">
        <v>114</v>
      </c>
      <c r="J145" s="81" t="s">
        <v>114</v>
      </c>
      <c r="K145" s="79" t="s">
        <v>424</v>
      </c>
      <c r="L145" s="116" t="s">
        <v>114</v>
      </c>
      <c r="N145" s="79" t="s">
        <v>149</v>
      </c>
      <c r="O145" s="166">
        <v>1</v>
      </c>
      <c r="P145" s="83">
        <v>6225000</v>
      </c>
      <c r="S145" s="122">
        <v>1</v>
      </c>
      <c r="T145" s="117">
        <v>8</v>
      </c>
      <c r="V145" s="79" t="str">
        <f>IF(AND(C145=2, T145&lt;&gt;""), _xlfn.IFNA(VLOOKUP(T145,'kk1'!$B$10:$C$109, 2, FALSE), ""), "")</f>
        <v>Ruang Sekretariat</v>
      </c>
      <c r="W145" s="117">
        <v>1</v>
      </c>
      <c r="X145" s="79" t="str">
        <f t="shared" si="18"/>
        <v>Baik</v>
      </c>
      <c r="Y145" s="79" t="str">
        <f t="shared" si="19"/>
        <v>Benar</v>
      </c>
      <c r="Z145" s="79">
        <f t="shared" si="20"/>
        <v>1</v>
      </c>
      <c r="AA145" s="79" t="str">
        <f t="shared" si="21"/>
        <v>update ta_kib_b set kd_ruang = 8 where idpemda = '10020010012000241'</v>
      </c>
      <c r="AB145" s="79" t="str">
        <f t="shared" si="22"/>
        <v>Ta_Fn_KIB_B_Sensus</v>
      </c>
      <c r="AC145" s="79" t="str">
        <f t="shared" si="23"/>
        <v>update Ta_Fn_KIB_B_Sensus set sensus = 1 where idpemda = '10020010012000241'</v>
      </c>
      <c r="AD145" s="79">
        <f>ROWS($B$13:B145)</f>
        <v>133</v>
      </c>
      <c r="AE145" s="79" t="str">
        <f>IF(W145='kk4-7'!$A$1, AD145, "")</f>
        <v/>
      </c>
      <c r="AF145" s="79">
        <f t="shared" si="24"/>
        <v>422</v>
      </c>
    </row>
    <row r="146" spans="1:45" x14ac:dyDescent="0.25">
      <c r="A146" s="122">
        <f t="shared" si="25"/>
        <v>134</v>
      </c>
      <c r="B146" s="80" t="s">
        <v>469</v>
      </c>
      <c r="C146" s="122">
        <v>2</v>
      </c>
      <c r="D146" s="79" t="s">
        <v>463</v>
      </c>
      <c r="E146" s="79" t="s">
        <v>464</v>
      </c>
      <c r="F146" s="120">
        <v>8</v>
      </c>
      <c r="G146" s="79">
        <v>2012</v>
      </c>
      <c r="H146" s="81" t="s">
        <v>429</v>
      </c>
      <c r="I146" s="81" t="s">
        <v>470</v>
      </c>
      <c r="J146" s="81" t="s">
        <v>114</v>
      </c>
      <c r="K146" s="79" t="s">
        <v>424</v>
      </c>
      <c r="L146" s="116" t="s">
        <v>471</v>
      </c>
      <c r="N146" s="79" t="s">
        <v>149</v>
      </c>
      <c r="O146" s="166">
        <v>1</v>
      </c>
      <c r="P146" s="83">
        <v>1105000</v>
      </c>
      <c r="S146" s="122">
        <v>1</v>
      </c>
      <c r="T146" s="117">
        <v>16</v>
      </c>
      <c r="V146" s="79" t="str">
        <f>IF(AND(C146=2, T146&lt;&gt;""), _xlfn.IFNA(VLOOKUP(T146,'kk1'!$B$10:$C$109, 2, FALSE), ""), "")</f>
        <v>Balai Penyuluh JATIPURO</v>
      </c>
      <c r="W146" s="117">
        <v>1</v>
      </c>
      <c r="X146" s="79" t="str">
        <f t="shared" si="18"/>
        <v>Baik</v>
      </c>
      <c r="Y146" s="79" t="str">
        <f t="shared" si="19"/>
        <v>Benar</v>
      </c>
      <c r="Z146" s="79">
        <f t="shared" si="20"/>
        <v>1</v>
      </c>
      <c r="AA146" s="79" t="str">
        <f t="shared" si="21"/>
        <v>update ta_kib_b set kd_ruang = 16 where idpemda = '10020010012000242'</v>
      </c>
      <c r="AB146" s="79" t="str">
        <f t="shared" si="22"/>
        <v>Ta_Fn_KIB_B_Sensus</v>
      </c>
      <c r="AC146" s="79" t="str">
        <f t="shared" si="23"/>
        <v>update Ta_Fn_KIB_B_Sensus set sensus = 1 where idpemda = '10020010012000242'</v>
      </c>
      <c r="AD146" s="79">
        <f>ROWS($B$13:B146)</f>
        <v>134</v>
      </c>
      <c r="AE146" s="79" t="str">
        <f>IF(W146='kk4-7'!$A$1, AD146, "")</f>
        <v/>
      </c>
      <c r="AF146" s="79">
        <f t="shared" si="24"/>
        <v>425</v>
      </c>
    </row>
    <row r="147" spans="1:45" x14ac:dyDescent="0.25">
      <c r="A147" s="122">
        <f t="shared" si="25"/>
        <v>135</v>
      </c>
      <c r="B147" s="80" t="s">
        <v>472</v>
      </c>
      <c r="C147" s="122">
        <v>2</v>
      </c>
      <c r="D147" s="79" t="s">
        <v>463</v>
      </c>
      <c r="E147" s="79" t="s">
        <v>464</v>
      </c>
      <c r="F147" s="120">
        <v>9</v>
      </c>
      <c r="G147" s="79">
        <v>2012</v>
      </c>
      <c r="H147" s="81" t="s">
        <v>429</v>
      </c>
      <c r="I147" s="81" t="s">
        <v>470</v>
      </c>
      <c r="J147" s="81" t="s">
        <v>114</v>
      </c>
      <c r="K147" s="79" t="s">
        <v>424</v>
      </c>
      <c r="L147" s="116" t="s">
        <v>471</v>
      </c>
      <c r="N147" s="79" t="s">
        <v>149</v>
      </c>
      <c r="O147" s="166">
        <v>1</v>
      </c>
      <c r="P147" s="83">
        <v>1105000</v>
      </c>
      <c r="S147" s="122">
        <v>1</v>
      </c>
      <c r="T147" s="117">
        <v>17</v>
      </c>
      <c r="V147" s="79" t="str">
        <f>IF(AND(C147=2, T147&lt;&gt;""), _xlfn.IFNA(VLOOKUP(T147,'kk1'!$B$10:$C$109, 2, FALSE), ""), "")</f>
        <v>Balai Penyuluh JATIYOSO</v>
      </c>
      <c r="W147" s="117">
        <v>1</v>
      </c>
      <c r="X147" s="79" t="str">
        <f t="shared" si="18"/>
        <v>Baik</v>
      </c>
      <c r="Y147" s="79" t="str">
        <f t="shared" si="19"/>
        <v>Benar</v>
      </c>
      <c r="Z147" s="79">
        <f t="shared" si="20"/>
        <v>1</v>
      </c>
      <c r="AA147" s="79" t="str">
        <f t="shared" si="21"/>
        <v>update ta_kib_b set kd_ruang = 17 where idpemda = '10020010012000243'</v>
      </c>
      <c r="AB147" s="79" t="str">
        <f t="shared" si="22"/>
        <v>Ta_Fn_KIB_B_Sensus</v>
      </c>
      <c r="AC147" s="79" t="str">
        <f t="shared" si="23"/>
        <v>update Ta_Fn_KIB_B_Sensus set sensus = 1 where idpemda = '10020010012000243'</v>
      </c>
      <c r="AD147" s="79">
        <f>ROWS($B$13:B147)</f>
        <v>135</v>
      </c>
      <c r="AE147" s="79" t="str">
        <f>IF(W147='kk4-7'!$A$1, AD147, "")</f>
        <v/>
      </c>
      <c r="AF147" s="79">
        <f t="shared" si="24"/>
        <v>426</v>
      </c>
    </row>
    <row r="148" spans="1:45" x14ac:dyDescent="0.25">
      <c r="A148" s="122">
        <f t="shared" si="25"/>
        <v>136</v>
      </c>
      <c r="B148" s="80" t="s">
        <v>473</v>
      </c>
      <c r="C148" s="122">
        <v>2</v>
      </c>
      <c r="D148" s="79" t="s">
        <v>463</v>
      </c>
      <c r="E148" s="79" t="s">
        <v>464</v>
      </c>
      <c r="F148" s="120">
        <v>10</v>
      </c>
      <c r="G148" s="79">
        <v>2012</v>
      </c>
      <c r="H148" s="81" t="s">
        <v>429</v>
      </c>
      <c r="I148" s="81" t="s">
        <v>470</v>
      </c>
      <c r="J148" s="81" t="s">
        <v>114</v>
      </c>
      <c r="K148" s="79" t="s">
        <v>424</v>
      </c>
      <c r="L148" s="116" t="s">
        <v>471</v>
      </c>
      <c r="N148" s="79" t="s">
        <v>149</v>
      </c>
      <c r="O148" s="166">
        <v>1</v>
      </c>
      <c r="P148" s="83">
        <v>1105000</v>
      </c>
      <c r="S148" s="122">
        <v>1</v>
      </c>
      <c r="T148" s="117">
        <v>32</v>
      </c>
      <c r="V148" s="79" t="str">
        <f>IF(AND(C148=2, T148&lt;&gt;""), _xlfn.IFNA(VLOOKUP(T148,'kk1'!$B$10:$C$109, 2, FALSE), ""), "")</f>
        <v>Balai Penyuluh JENAWI</v>
      </c>
      <c r="W148" s="117">
        <v>1</v>
      </c>
      <c r="X148" s="79" t="str">
        <f t="shared" si="18"/>
        <v>Baik</v>
      </c>
      <c r="Y148" s="79" t="str">
        <f t="shared" si="19"/>
        <v>Benar</v>
      </c>
      <c r="Z148" s="79">
        <f t="shared" si="20"/>
        <v>1</v>
      </c>
      <c r="AA148" s="79" t="str">
        <f t="shared" si="21"/>
        <v>update ta_kib_b set kd_ruang = 32 where idpemda = '10020010012000244'</v>
      </c>
      <c r="AB148" s="79" t="str">
        <f t="shared" si="22"/>
        <v>Ta_Fn_KIB_B_Sensus</v>
      </c>
      <c r="AC148" s="79" t="str">
        <f t="shared" si="23"/>
        <v>update Ta_Fn_KIB_B_Sensus set sensus = 1 where idpemda = '10020010012000244'</v>
      </c>
      <c r="AD148" s="79">
        <f>ROWS($B$13:B148)</f>
        <v>136</v>
      </c>
      <c r="AE148" s="79" t="str">
        <f>IF(W148='kk4-7'!$A$1, AD148, "")</f>
        <v/>
      </c>
      <c r="AF148" s="79">
        <f t="shared" si="24"/>
        <v>427</v>
      </c>
    </row>
    <row r="149" spans="1:45" x14ac:dyDescent="0.25">
      <c r="A149" s="122">
        <f t="shared" si="25"/>
        <v>137</v>
      </c>
      <c r="B149" s="80" t="s">
        <v>474</v>
      </c>
      <c r="C149" s="122">
        <v>2</v>
      </c>
      <c r="D149" s="79" t="s">
        <v>463</v>
      </c>
      <c r="E149" s="79" t="s">
        <v>464</v>
      </c>
      <c r="F149" s="120">
        <v>11</v>
      </c>
      <c r="G149" s="79">
        <v>2012</v>
      </c>
      <c r="H149" s="81" t="s">
        <v>429</v>
      </c>
      <c r="I149" s="81" t="s">
        <v>470</v>
      </c>
      <c r="J149" s="81" t="s">
        <v>114</v>
      </c>
      <c r="K149" s="79" t="s">
        <v>424</v>
      </c>
      <c r="L149" s="116" t="s">
        <v>471</v>
      </c>
      <c r="N149" s="79" t="s">
        <v>149</v>
      </c>
      <c r="O149" s="166">
        <v>1</v>
      </c>
      <c r="P149" s="83">
        <v>1105000</v>
      </c>
      <c r="S149" s="122">
        <v>1</v>
      </c>
      <c r="T149" s="117">
        <v>21</v>
      </c>
      <c r="V149" s="79" t="str">
        <f>IF(AND(C149=2, T149&lt;&gt;""), _xlfn.IFNA(VLOOKUP(T149,'kk1'!$B$10:$C$109, 2, FALSE), ""), "")</f>
        <v>Balai Penyuluh TAWANGMANGU</v>
      </c>
      <c r="W149" s="117">
        <v>1</v>
      </c>
      <c r="X149" s="79" t="str">
        <f t="shared" si="18"/>
        <v>Baik</v>
      </c>
      <c r="Y149" s="79" t="str">
        <f t="shared" si="19"/>
        <v>Benar</v>
      </c>
      <c r="Z149" s="79">
        <f t="shared" si="20"/>
        <v>1</v>
      </c>
      <c r="AA149" s="79" t="str">
        <f t="shared" si="21"/>
        <v>update ta_kib_b set kd_ruang = 21 where idpemda = '10020010012000245'</v>
      </c>
      <c r="AB149" s="79" t="str">
        <f t="shared" si="22"/>
        <v>Ta_Fn_KIB_B_Sensus</v>
      </c>
      <c r="AC149" s="79" t="str">
        <f t="shared" si="23"/>
        <v>update Ta_Fn_KIB_B_Sensus set sensus = 1 where idpemda = '10020010012000245'</v>
      </c>
      <c r="AD149" s="79">
        <f>ROWS($B$13:B149)</f>
        <v>137</v>
      </c>
      <c r="AE149" s="79" t="str">
        <f>IF(W149='kk4-7'!$A$1, AD149, "")</f>
        <v/>
      </c>
      <c r="AF149" s="79">
        <f t="shared" si="24"/>
        <v>428</v>
      </c>
    </row>
    <row r="150" spans="1:45" x14ac:dyDescent="0.25">
      <c r="A150" s="122">
        <f t="shared" si="25"/>
        <v>138</v>
      </c>
      <c r="B150" s="80" t="s">
        <v>475</v>
      </c>
      <c r="C150" s="122">
        <v>2</v>
      </c>
      <c r="D150" s="79" t="s">
        <v>463</v>
      </c>
      <c r="E150" s="79" t="s">
        <v>464</v>
      </c>
      <c r="F150" s="120">
        <v>12</v>
      </c>
      <c r="G150" s="79">
        <v>2012</v>
      </c>
      <c r="H150" s="81" t="s">
        <v>429</v>
      </c>
      <c r="I150" s="81" t="s">
        <v>470</v>
      </c>
      <c r="J150" s="81" t="s">
        <v>114</v>
      </c>
      <c r="K150" s="79" t="s">
        <v>424</v>
      </c>
      <c r="L150" s="116" t="s">
        <v>471</v>
      </c>
      <c r="N150" s="79" t="s">
        <v>149</v>
      </c>
      <c r="O150" s="166">
        <v>1</v>
      </c>
      <c r="P150" s="83">
        <v>1105000</v>
      </c>
      <c r="S150" s="122">
        <v>1</v>
      </c>
      <c r="T150" s="117">
        <v>19</v>
      </c>
      <c r="V150" s="79" t="str">
        <f>IF(AND(C150=2, T150&lt;&gt;""), _xlfn.IFNA(VLOOKUP(T150,'kk1'!$B$10:$C$109, 2, FALSE), ""), "")</f>
        <v>Balai Penyuluh JUMANTONO</v>
      </c>
      <c r="X150" s="79" t="str">
        <f t="shared" si="18"/>
        <v/>
      </c>
      <c r="Y150" s="79" t="str">
        <f t="shared" si="19"/>
        <v>Belum diisi</v>
      </c>
      <c r="Z150" s="79">
        <f t="shared" si="20"/>
        <v>0</v>
      </c>
      <c r="AA150" s="79" t="str">
        <f t="shared" si="21"/>
        <v>update ta_kib_b set kd_ruang = 19 where idpemda = '10020010012000246'</v>
      </c>
      <c r="AB150" s="79" t="str">
        <f t="shared" si="22"/>
        <v>Ta_Fn_KIB_B_Sensus</v>
      </c>
      <c r="AC150" s="79" t="str">
        <f t="shared" si="23"/>
        <v/>
      </c>
      <c r="AD150" s="79">
        <f>ROWS($B$13:B150)</f>
        <v>138</v>
      </c>
      <c r="AE150" s="79">
        <f>IF(W150='kk4-7'!$A$1, AD150, "")</f>
        <v>138</v>
      </c>
      <c r="AF150" s="79">
        <f t="shared" si="24"/>
        <v>429</v>
      </c>
    </row>
    <row r="151" spans="1:45" x14ac:dyDescent="0.25">
      <c r="A151" s="122">
        <f t="shared" si="25"/>
        <v>139</v>
      </c>
      <c r="B151" s="80" t="s">
        <v>476</v>
      </c>
      <c r="C151" s="122">
        <v>2</v>
      </c>
      <c r="D151" s="79" t="s">
        <v>463</v>
      </c>
      <c r="E151" s="79" t="s">
        <v>464</v>
      </c>
      <c r="F151" s="120">
        <v>13</v>
      </c>
      <c r="G151" s="79">
        <v>2012</v>
      </c>
      <c r="H151" s="81" t="s">
        <v>429</v>
      </c>
      <c r="I151" s="81" t="s">
        <v>470</v>
      </c>
      <c r="J151" s="81" t="s">
        <v>114</v>
      </c>
      <c r="K151" s="79" t="s">
        <v>424</v>
      </c>
      <c r="L151" s="116" t="s">
        <v>471</v>
      </c>
      <c r="N151" s="79" t="s">
        <v>149</v>
      </c>
      <c r="O151" s="166">
        <v>1</v>
      </c>
      <c r="P151" s="83">
        <v>1105000</v>
      </c>
      <c r="S151" s="122">
        <v>1</v>
      </c>
      <c r="T151" s="117">
        <v>19</v>
      </c>
      <c r="V151" s="79" t="str">
        <f>IF(AND(C151=2, T151&lt;&gt;""), _xlfn.IFNA(VLOOKUP(T151,'kk1'!$B$10:$C$109, 2, FALSE), ""), "")</f>
        <v>Balai Penyuluh JUMANTONO</v>
      </c>
      <c r="X151" s="79" t="str">
        <f t="shared" si="18"/>
        <v/>
      </c>
      <c r="Y151" s="79" t="str">
        <f t="shared" si="19"/>
        <v>Belum diisi</v>
      </c>
      <c r="Z151" s="79">
        <f t="shared" si="20"/>
        <v>0</v>
      </c>
      <c r="AA151" s="79" t="str">
        <f t="shared" si="21"/>
        <v>update ta_kib_b set kd_ruang = 19 where idpemda = '10020010012000247'</v>
      </c>
      <c r="AB151" s="79" t="str">
        <f t="shared" si="22"/>
        <v>Ta_Fn_KIB_B_Sensus</v>
      </c>
      <c r="AC151" s="79" t="str">
        <f t="shared" si="23"/>
        <v/>
      </c>
      <c r="AD151" s="79">
        <f>ROWS($B$13:B151)</f>
        <v>139</v>
      </c>
      <c r="AE151" s="79">
        <f>IF(W151='kk4-7'!$A$1, AD151, "")</f>
        <v>139</v>
      </c>
      <c r="AF151" s="79">
        <f t="shared" si="24"/>
        <v>430</v>
      </c>
    </row>
    <row r="152" spans="1:45" x14ac:dyDescent="0.25">
      <c r="A152" s="122">
        <f t="shared" si="25"/>
        <v>140</v>
      </c>
      <c r="B152" s="80" t="s">
        <v>477</v>
      </c>
      <c r="C152" s="122">
        <v>2</v>
      </c>
      <c r="D152" s="79" t="s">
        <v>463</v>
      </c>
      <c r="E152" s="79" t="s">
        <v>464</v>
      </c>
      <c r="F152" s="120">
        <v>14</v>
      </c>
      <c r="G152" s="79">
        <v>2012</v>
      </c>
      <c r="H152" s="81" t="s">
        <v>429</v>
      </c>
      <c r="I152" s="81" t="s">
        <v>470</v>
      </c>
      <c r="J152" s="81" t="s">
        <v>114</v>
      </c>
      <c r="K152" s="79" t="s">
        <v>424</v>
      </c>
      <c r="L152" s="116" t="s">
        <v>471</v>
      </c>
      <c r="N152" s="79" t="s">
        <v>149</v>
      </c>
      <c r="O152" s="166">
        <v>1</v>
      </c>
      <c r="P152" s="83">
        <v>1105000</v>
      </c>
      <c r="S152" s="122">
        <v>1</v>
      </c>
      <c r="T152" s="117">
        <v>19</v>
      </c>
      <c r="V152" s="79" t="str">
        <f>IF(AND(C152=2, T152&lt;&gt;""), _xlfn.IFNA(VLOOKUP(T152,'kk1'!$B$10:$C$109, 2, FALSE), ""), "")</f>
        <v>Balai Penyuluh JUMANTONO</v>
      </c>
      <c r="X152" s="79" t="str">
        <f t="shared" si="18"/>
        <v/>
      </c>
      <c r="Y152" s="79" t="str">
        <f t="shared" si="19"/>
        <v>Belum diisi</v>
      </c>
      <c r="Z152" s="79">
        <f t="shared" si="20"/>
        <v>0</v>
      </c>
      <c r="AA152" s="79" t="str">
        <f t="shared" si="21"/>
        <v>update ta_kib_b set kd_ruang = 19 where idpemda = '10020010012000248'</v>
      </c>
      <c r="AB152" s="79" t="str">
        <f t="shared" si="22"/>
        <v>Ta_Fn_KIB_B_Sensus</v>
      </c>
      <c r="AC152" s="79" t="str">
        <f t="shared" si="23"/>
        <v/>
      </c>
      <c r="AD152" s="79">
        <f>ROWS($B$13:B152)</f>
        <v>140</v>
      </c>
      <c r="AE152" s="79">
        <f>IF(W152='kk4-7'!$A$1, AD152, "")</f>
        <v>140</v>
      </c>
      <c r="AF152" s="79">
        <f t="shared" si="24"/>
        <v>431</v>
      </c>
    </row>
    <row r="153" spans="1:45" x14ac:dyDescent="0.25">
      <c r="A153" s="122">
        <f t="shared" si="25"/>
        <v>141</v>
      </c>
      <c r="B153" s="80" t="s">
        <v>478</v>
      </c>
      <c r="C153" s="122">
        <v>2</v>
      </c>
      <c r="D153" s="79" t="s">
        <v>463</v>
      </c>
      <c r="E153" s="79" t="s">
        <v>464</v>
      </c>
      <c r="F153" s="120">
        <v>15</v>
      </c>
      <c r="G153" s="79">
        <v>2012</v>
      </c>
      <c r="H153" s="81" t="s">
        <v>429</v>
      </c>
      <c r="I153" s="81" t="s">
        <v>470</v>
      </c>
      <c r="J153" s="81" t="s">
        <v>114</v>
      </c>
      <c r="K153" s="79" t="s">
        <v>424</v>
      </c>
      <c r="L153" s="116" t="s">
        <v>471</v>
      </c>
      <c r="N153" s="79" t="s">
        <v>149</v>
      </c>
      <c r="O153" s="166">
        <v>1</v>
      </c>
      <c r="P153" s="83">
        <v>1105000</v>
      </c>
      <c r="S153" s="122">
        <v>1</v>
      </c>
      <c r="T153" s="117">
        <v>19</v>
      </c>
      <c r="V153" s="79" t="str">
        <f>IF(AND(C153=2, T153&lt;&gt;""), _xlfn.IFNA(VLOOKUP(T153,'kk1'!$B$10:$C$109, 2, FALSE), ""), "")</f>
        <v>Balai Penyuluh JUMANTONO</v>
      </c>
      <c r="X153" s="79" t="str">
        <f t="shared" si="18"/>
        <v/>
      </c>
      <c r="Y153" s="79" t="str">
        <f t="shared" si="19"/>
        <v>Belum diisi</v>
      </c>
      <c r="Z153" s="79">
        <f t="shared" si="20"/>
        <v>0</v>
      </c>
      <c r="AA153" s="79" t="str">
        <f t="shared" si="21"/>
        <v>update ta_kib_b set kd_ruang = 19 where idpemda = '10020010012000249'</v>
      </c>
      <c r="AB153" s="79" t="str">
        <f t="shared" si="22"/>
        <v>Ta_Fn_KIB_B_Sensus</v>
      </c>
      <c r="AC153" s="79" t="str">
        <f t="shared" si="23"/>
        <v/>
      </c>
      <c r="AD153" s="79">
        <f>ROWS($B$13:B153)</f>
        <v>141</v>
      </c>
      <c r="AE153" s="79">
        <f>IF(W153='kk4-7'!$A$1, AD153, "")</f>
        <v>141</v>
      </c>
      <c r="AF153" s="79">
        <f t="shared" si="24"/>
        <v>432</v>
      </c>
    </row>
    <row r="154" spans="1:45" x14ac:dyDescent="0.25">
      <c r="A154" s="122">
        <f t="shared" si="25"/>
        <v>142</v>
      </c>
      <c r="B154" s="80" t="s">
        <v>479</v>
      </c>
      <c r="C154" s="122">
        <v>2</v>
      </c>
      <c r="D154" s="79" t="s">
        <v>463</v>
      </c>
      <c r="E154" s="79" t="s">
        <v>464</v>
      </c>
      <c r="F154" s="120">
        <v>16</v>
      </c>
      <c r="G154" s="79">
        <v>2012</v>
      </c>
      <c r="H154" s="81" t="s">
        <v>429</v>
      </c>
      <c r="I154" s="81" t="s">
        <v>470</v>
      </c>
      <c r="J154" s="81" t="s">
        <v>114</v>
      </c>
      <c r="K154" s="79" t="s">
        <v>424</v>
      </c>
      <c r="L154" s="116" t="s">
        <v>471</v>
      </c>
      <c r="N154" s="79" t="s">
        <v>149</v>
      </c>
      <c r="O154" s="166">
        <v>1</v>
      </c>
      <c r="P154" s="83">
        <v>1105000</v>
      </c>
      <c r="S154" s="122">
        <v>1</v>
      </c>
      <c r="T154" s="117">
        <v>19</v>
      </c>
      <c r="V154" s="79" t="str">
        <f>IF(AND(C154=2, T154&lt;&gt;""), _xlfn.IFNA(VLOOKUP(T154,'kk1'!$B$10:$C$109, 2, FALSE), ""), "")</f>
        <v>Balai Penyuluh JUMANTONO</v>
      </c>
      <c r="X154" s="79" t="str">
        <f t="shared" si="18"/>
        <v/>
      </c>
      <c r="Y154" s="79" t="str">
        <f t="shared" si="19"/>
        <v>Belum diisi</v>
      </c>
      <c r="Z154" s="79">
        <f t="shared" si="20"/>
        <v>0</v>
      </c>
      <c r="AA154" s="79" t="str">
        <f t="shared" si="21"/>
        <v>update ta_kib_b set kd_ruang = 19 where idpemda = '10020010012000250'</v>
      </c>
      <c r="AB154" s="79" t="str">
        <f t="shared" si="22"/>
        <v>Ta_Fn_KIB_B_Sensus</v>
      </c>
      <c r="AC154" s="79" t="str">
        <f t="shared" si="23"/>
        <v/>
      </c>
      <c r="AD154" s="79">
        <f>ROWS($B$13:B154)</f>
        <v>142</v>
      </c>
      <c r="AE154" s="79">
        <f>IF(W154='kk4-7'!$A$1, AD154, "")</f>
        <v>142</v>
      </c>
      <c r="AF154" s="79">
        <f t="shared" si="24"/>
        <v>433</v>
      </c>
    </row>
    <row r="155" spans="1:45" x14ac:dyDescent="0.25">
      <c r="A155" s="122">
        <f t="shared" si="25"/>
        <v>143</v>
      </c>
      <c r="B155" s="80" t="s">
        <v>480</v>
      </c>
      <c r="C155" s="122">
        <v>2</v>
      </c>
      <c r="D155" s="79" t="s">
        <v>463</v>
      </c>
      <c r="E155" s="79" t="s">
        <v>464</v>
      </c>
      <c r="F155" s="120">
        <v>17</v>
      </c>
      <c r="G155" s="79">
        <v>2012</v>
      </c>
      <c r="H155" s="81" t="s">
        <v>429</v>
      </c>
      <c r="I155" s="81" t="s">
        <v>470</v>
      </c>
      <c r="J155" s="81" t="s">
        <v>114</v>
      </c>
      <c r="K155" s="79" t="s">
        <v>424</v>
      </c>
      <c r="L155" s="116" t="s">
        <v>471</v>
      </c>
      <c r="N155" s="79" t="s">
        <v>149</v>
      </c>
      <c r="O155" s="166">
        <v>1</v>
      </c>
      <c r="P155" s="83">
        <v>1105000</v>
      </c>
      <c r="S155" s="122">
        <v>1</v>
      </c>
      <c r="T155" s="117">
        <v>19</v>
      </c>
      <c r="V155" s="79" t="str">
        <f>IF(AND(C155=2, T155&lt;&gt;""), _xlfn.IFNA(VLOOKUP(T155,'kk1'!$B$10:$C$109, 2, FALSE), ""), "")</f>
        <v>Balai Penyuluh JUMANTONO</v>
      </c>
      <c r="X155" s="79" t="str">
        <f t="shared" si="18"/>
        <v/>
      </c>
      <c r="Y155" s="79" t="str">
        <f t="shared" si="19"/>
        <v>Belum diisi</v>
      </c>
      <c r="Z155" s="79">
        <f t="shared" si="20"/>
        <v>0</v>
      </c>
      <c r="AA155" s="79" t="str">
        <f t="shared" si="21"/>
        <v>update ta_kib_b set kd_ruang = 19 where idpemda = '10020010012000251'</v>
      </c>
      <c r="AB155" s="79" t="str">
        <f t="shared" si="22"/>
        <v>Ta_Fn_KIB_B_Sensus</v>
      </c>
      <c r="AC155" s="79" t="str">
        <f t="shared" si="23"/>
        <v/>
      </c>
      <c r="AD155" s="79">
        <f>ROWS($B$13:B155)</f>
        <v>143</v>
      </c>
      <c r="AE155" s="79">
        <f>IF(W155='kk4-7'!$A$1, AD155, "")</f>
        <v>143</v>
      </c>
      <c r="AF155" s="79">
        <f t="shared" si="24"/>
        <v>434</v>
      </c>
    </row>
    <row r="156" spans="1:45" s="133" customFormat="1" x14ac:dyDescent="0.25">
      <c r="A156" s="135">
        <f t="shared" si="25"/>
        <v>144</v>
      </c>
      <c r="B156" s="134" t="s">
        <v>481</v>
      </c>
      <c r="C156" s="135">
        <v>2</v>
      </c>
      <c r="D156" s="133" t="s">
        <v>463</v>
      </c>
      <c r="E156" s="133" t="s">
        <v>464</v>
      </c>
      <c r="F156" s="136">
        <v>18</v>
      </c>
      <c r="G156" s="133">
        <v>2013</v>
      </c>
      <c r="H156" s="133" t="s">
        <v>453</v>
      </c>
      <c r="I156" s="133" t="s">
        <v>114</v>
      </c>
      <c r="J156" s="133" t="s">
        <v>114</v>
      </c>
      <c r="K156" s="133" t="s">
        <v>424</v>
      </c>
      <c r="L156" s="136" t="s">
        <v>482</v>
      </c>
      <c r="N156" s="133" t="s">
        <v>149</v>
      </c>
      <c r="O156" s="168">
        <v>1</v>
      </c>
      <c r="P156" s="138">
        <v>7650000</v>
      </c>
      <c r="Q156" s="133" t="s">
        <v>483</v>
      </c>
      <c r="R156" s="140" t="s">
        <v>2166</v>
      </c>
      <c r="S156" s="135">
        <v>1</v>
      </c>
      <c r="T156" s="135">
        <v>8</v>
      </c>
      <c r="V156" s="133" t="str">
        <f>IF(AND(C156=2, T156&lt;&gt;""), _xlfn.IFNA(VLOOKUP(T156,'kk1'!$B$10:$C$109, 2, FALSE), ""), "")</f>
        <v>Ruang Sekretariat</v>
      </c>
      <c r="W156" s="135"/>
      <c r="X156" s="133" t="str">
        <f t="shared" si="18"/>
        <v/>
      </c>
      <c r="Y156" s="133" t="str">
        <f t="shared" si="19"/>
        <v>Belum diisi</v>
      </c>
      <c r="Z156" s="133">
        <f t="shared" si="20"/>
        <v>0</v>
      </c>
      <c r="AA156" s="133" t="str">
        <f t="shared" si="21"/>
        <v>update ta_kib_b set kd_ruang = 8 where idpemda = '10020010012000252'</v>
      </c>
      <c r="AB156" s="133" t="str">
        <f t="shared" si="22"/>
        <v>Ta_Fn_KIB_B_Sensus</v>
      </c>
      <c r="AC156" s="133" t="str">
        <f t="shared" si="23"/>
        <v/>
      </c>
      <c r="AD156" s="133">
        <f>ROWS($B$13:B156)</f>
        <v>144</v>
      </c>
      <c r="AE156" s="133">
        <f>IF(W156='kk4-7'!$A$1, AD156, "")</f>
        <v>144</v>
      </c>
      <c r="AF156" s="133">
        <f t="shared" si="24"/>
        <v>435</v>
      </c>
      <c r="AH156" s="137"/>
      <c r="AI156" s="138"/>
      <c r="AJ156" s="137"/>
      <c r="AK156" s="138"/>
      <c r="AL156" s="137"/>
      <c r="AM156" s="138"/>
      <c r="AN156" s="137"/>
      <c r="AO156" s="138"/>
      <c r="AP156" s="137"/>
      <c r="AQ156" s="138"/>
      <c r="AR156" s="139"/>
      <c r="AS156" s="138"/>
    </row>
    <row r="157" spans="1:45" x14ac:dyDescent="0.25">
      <c r="A157" s="122">
        <f t="shared" si="25"/>
        <v>145</v>
      </c>
      <c r="B157" s="80" t="s">
        <v>484</v>
      </c>
      <c r="C157" s="122">
        <v>2</v>
      </c>
      <c r="D157" s="79" t="s">
        <v>463</v>
      </c>
      <c r="E157" s="79" t="s">
        <v>464</v>
      </c>
      <c r="F157" s="120">
        <v>19</v>
      </c>
      <c r="G157" s="79">
        <v>2018</v>
      </c>
      <c r="H157" s="81" t="s">
        <v>455</v>
      </c>
      <c r="J157" s="81" t="s">
        <v>114</v>
      </c>
      <c r="K157" s="79" t="s">
        <v>424</v>
      </c>
      <c r="L157" s="116" t="s">
        <v>485</v>
      </c>
      <c r="N157" s="79" t="s">
        <v>149</v>
      </c>
      <c r="O157" s="166">
        <v>1</v>
      </c>
      <c r="P157" s="83">
        <v>1500000</v>
      </c>
      <c r="S157" s="122">
        <v>1</v>
      </c>
      <c r="T157" s="117">
        <v>11</v>
      </c>
      <c r="V157" s="79" t="str">
        <f>IF(AND(C157=2, T157&lt;&gt;""), _xlfn.IFNA(VLOOKUP(T157,'kk1'!$B$10:$C$109, 2, FALSE), ""), "")</f>
        <v>Mushola</v>
      </c>
      <c r="X157" s="79" t="str">
        <f t="shared" si="18"/>
        <v/>
      </c>
      <c r="Y157" s="79" t="str">
        <f t="shared" si="19"/>
        <v>Belum diisi</v>
      </c>
      <c r="Z157" s="79">
        <f t="shared" si="20"/>
        <v>0</v>
      </c>
      <c r="AA157" s="79" t="str">
        <f t="shared" si="21"/>
        <v>update ta_kib_b set kd_ruang = 11 where idpemda = '10020010012000926'</v>
      </c>
      <c r="AB157" s="79" t="str">
        <f t="shared" si="22"/>
        <v>Ta_Fn_KIB_B_Sensus</v>
      </c>
      <c r="AC157" s="79" t="str">
        <f t="shared" si="23"/>
        <v/>
      </c>
      <c r="AD157" s="79">
        <f>ROWS($B$13:B157)</f>
        <v>145</v>
      </c>
      <c r="AE157" s="79">
        <f>IF(W157='kk4-7'!$A$1, AD157, "")</f>
        <v>145</v>
      </c>
      <c r="AF157" s="79">
        <f t="shared" si="24"/>
        <v>436</v>
      </c>
    </row>
    <row r="158" spans="1:45" x14ac:dyDescent="0.25">
      <c r="A158" s="122">
        <f t="shared" si="25"/>
        <v>146</v>
      </c>
      <c r="B158" s="80" t="s">
        <v>486</v>
      </c>
      <c r="C158" s="122">
        <v>2</v>
      </c>
      <c r="D158" s="79" t="s">
        <v>463</v>
      </c>
      <c r="E158" s="79" t="s">
        <v>464</v>
      </c>
      <c r="F158" s="120">
        <v>20</v>
      </c>
      <c r="G158" s="79">
        <v>2018</v>
      </c>
      <c r="H158" s="81" t="s">
        <v>455</v>
      </c>
      <c r="J158" s="81" t="s">
        <v>114</v>
      </c>
      <c r="K158" s="79" t="s">
        <v>424</v>
      </c>
      <c r="L158" s="116" t="s">
        <v>487</v>
      </c>
      <c r="N158" s="79" t="s">
        <v>149</v>
      </c>
      <c r="O158" s="166">
        <v>1</v>
      </c>
      <c r="P158" s="83">
        <v>1100000</v>
      </c>
      <c r="S158" s="122">
        <v>1</v>
      </c>
      <c r="T158" s="117">
        <v>11</v>
      </c>
      <c r="V158" s="79" t="str">
        <f>IF(AND(C158=2, T158&lt;&gt;""), _xlfn.IFNA(VLOOKUP(T158,'kk1'!$B$10:$C$109, 2, FALSE), ""), "")</f>
        <v>Mushola</v>
      </c>
      <c r="X158" s="79" t="str">
        <f t="shared" si="18"/>
        <v/>
      </c>
      <c r="Y158" s="79" t="str">
        <f t="shared" si="19"/>
        <v>Belum diisi</v>
      </c>
      <c r="Z158" s="79">
        <f t="shared" si="20"/>
        <v>0</v>
      </c>
      <c r="AA158" s="79" t="str">
        <f t="shared" si="21"/>
        <v>update ta_kib_b set kd_ruang = 11 where idpemda = '10020010012000927'</v>
      </c>
      <c r="AB158" s="79" t="str">
        <f t="shared" si="22"/>
        <v>Ta_Fn_KIB_B_Sensus</v>
      </c>
      <c r="AC158" s="79" t="str">
        <f t="shared" si="23"/>
        <v/>
      </c>
      <c r="AD158" s="79">
        <f>ROWS($B$13:B158)</f>
        <v>146</v>
      </c>
      <c r="AE158" s="79">
        <f>IF(W158='kk4-7'!$A$1, AD158, "")</f>
        <v>146</v>
      </c>
      <c r="AF158" s="79">
        <f t="shared" si="24"/>
        <v>437</v>
      </c>
    </row>
    <row r="159" spans="1:45" x14ac:dyDescent="0.25">
      <c r="A159" s="122">
        <f t="shared" si="25"/>
        <v>147</v>
      </c>
      <c r="B159" s="80" t="s">
        <v>488</v>
      </c>
      <c r="C159" s="122">
        <v>2</v>
      </c>
      <c r="D159" s="79" t="s">
        <v>463</v>
      </c>
      <c r="E159" s="79" t="s">
        <v>464</v>
      </c>
      <c r="F159" s="120">
        <v>21</v>
      </c>
      <c r="G159" s="79">
        <v>2018</v>
      </c>
      <c r="H159" s="81" t="s">
        <v>455</v>
      </c>
      <c r="J159" s="81" t="s">
        <v>114</v>
      </c>
      <c r="K159" s="79" t="s">
        <v>424</v>
      </c>
      <c r="L159" s="116" t="s">
        <v>489</v>
      </c>
      <c r="N159" s="79" t="s">
        <v>149</v>
      </c>
      <c r="O159" s="166">
        <v>1</v>
      </c>
      <c r="P159" s="83">
        <v>600000</v>
      </c>
      <c r="S159" s="122">
        <v>1</v>
      </c>
      <c r="T159" s="117">
        <v>11</v>
      </c>
      <c r="V159" s="79" t="str">
        <f>IF(AND(C159=2, T159&lt;&gt;""), _xlfn.IFNA(VLOOKUP(T159,'kk1'!$B$10:$C$109, 2, FALSE), ""), "")</f>
        <v>Mushola</v>
      </c>
      <c r="X159" s="79" t="str">
        <f t="shared" si="18"/>
        <v/>
      </c>
      <c r="Y159" s="79" t="str">
        <f t="shared" si="19"/>
        <v>Belum diisi</v>
      </c>
      <c r="Z159" s="79">
        <f t="shared" si="20"/>
        <v>0</v>
      </c>
      <c r="AA159" s="79" t="str">
        <f t="shared" si="21"/>
        <v>update ta_kib_b set kd_ruang = 11 where idpemda = '10020010012000928'</v>
      </c>
      <c r="AB159" s="79" t="str">
        <f t="shared" si="22"/>
        <v>Ta_Fn_KIB_B_Sensus</v>
      </c>
      <c r="AC159" s="79" t="str">
        <f t="shared" si="23"/>
        <v/>
      </c>
      <c r="AD159" s="79">
        <f>ROWS($B$13:B159)</f>
        <v>147</v>
      </c>
      <c r="AE159" s="79">
        <f>IF(W159='kk4-7'!$A$1, AD159, "")</f>
        <v>147</v>
      </c>
      <c r="AF159" s="79">
        <f t="shared" si="24"/>
        <v>438</v>
      </c>
    </row>
    <row r="160" spans="1:45" x14ac:dyDescent="0.25">
      <c r="A160" s="122">
        <f t="shared" si="25"/>
        <v>148</v>
      </c>
      <c r="B160" s="80" t="s">
        <v>490</v>
      </c>
      <c r="C160" s="122">
        <v>2</v>
      </c>
      <c r="D160" s="79" t="s">
        <v>491</v>
      </c>
      <c r="E160" s="79" t="s">
        <v>492</v>
      </c>
      <c r="F160" s="120">
        <v>6</v>
      </c>
      <c r="G160" s="79">
        <v>2009</v>
      </c>
      <c r="H160" s="81" t="s">
        <v>493</v>
      </c>
      <c r="I160" s="81" t="s">
        <v>2198</v>
      </c>
      <c r="J160" s="81" t="s">
        <v>114</v>
      </c>
      <c r="L160" s="116" t="s">
        <v>494</v>
      </c>
      <c r="N160" s="79" t="s">
        <v>149</v>
      </c>
      <c r="O160" s="166">
        <v>1</v>
      </c>
      <c r="P160" s="83">
        <v>1350000</v>
      </c>
      <c r="S160" s="122">
        <v>1</v>
      </c>
      <c r="T160" s="117">
        <v>13</v>
      </c>
      <c r="V160" s="79" t="str">
        <f>IF(AND(C160=2, T160&lt;&gt;""), _xlfn.IFNA(VLOOKUP(T160,'kk1'!$B$10:$C$109, 2, FALSE), ""), "")</f>
        <v>Ruang Bidang K3</v>
      </c>
      <c r="W160" s="117">
        <v>1</v>
      </c>
      <c r="X160" s="79" t="str">
        <f t="shared" si="18"/>
        <v>Baik</v>
      </c>
      <c r="Y160" s="79" t="str">
        <f t="shared" si="19"/>
        <v>Benar</v>
      </c>
      <c r="Z160" s="79">
        <f t="shared" si="20"/>
        <v>1</v>
      </c>
      <c r="AA160" s="79" t="str">
        <f t="shared" si="21"/>
        <v>update ta_kib_b set kd_ruang = 13 where idpemda = '10020010012000189'</v>
      </c>
      <c r="AB160" s="79" t="str">
        <f t="shared" si="22"/>
        <v>Ta_Fn_KIB_B_Sensus</v>
      </c>
      <c r="AC160" s="79" t="str">
        <f t="shared" si="23"/>
        <v>update Ta_Fn_KIB_B_Sensus set sensus = 1 where idpemda = '10020010012000189'</v>
      </c>
      <c r="AD160" s="79">
        <f>ROWS($B$13:B160)</f>
        <v>148</v>
      </c>
      <c r="AE160" s="79" t="str">
        <f>IF(W160='kk4-7'!$A$1, AD160, "")</f>
        <v/>
      </c>
      <c r="AF160" s="79">
        <f t="shared" si="24"/>
        <v>439</v>
      </c>
    </row>
    <row r="161" spans="1:32" x14ac:dyDescent="0.25">
      <c r="A161" s="122">
        <f t="shared" si="25"/>
        <v>149</v>
      </c>
      <c r="B161" s="80" t="s">
        <v>495</v>
      </c>
      <c r="C161" s="122">
        <v>2</v>
      </c>
      <c r="D161" s="79" t="s">
        <v>491</v>
      </c>
      <c r="E161" s="79" t="s">
        <v>492</v>
      </c>
      <c r="F161" s="120">
        <v>7</v>
      </c>
      <c r="G161" s="79">
        <v>2009</v>
      </c>
      <c r="H161" s="81" t="s">
        <v>496</v>
      </c>
      <c r="I161" s="81" t="s">
        <v>114</v>
      </c>
      <c r="J161" s="81" t="s">
        <v>114</v>
      </c>
      <c r="K161" s="79" t="s">
        <v>148</v>
      </c>
      <c r="L161" s="116" t="s">
        <v>494</v>
      </c>
      <c r="N161" s="79" t="s">
        <v>149</v>
      </c>
      <c r="O161" s="166">
        <v>1</v>
      </c>
      <c r="P161" s="83">
        <v>1350000</v>
      </c>
      <c r="S161" s="122">
        <v>1</v>
      </c>
      <c r="T161" s="117">
        <v>14</v>
      </c>
      <c r="V161" s="79" t="str">
        <f>IF(AND(C161=2, T161&lt;&gt;""), _xlfn.IFNA(VLOOKUP(T161,'kk1'!$B$10:$C$109, 2, FALSE), ""), "")</f>
        <v>Ruang Bidang PP, PA</v>
      </c>
      <c r="W161" s="117">
        <v>1</v>
      </c>
      <c r="X161" s="79" t="str">
        <f t="shared" si="18"/>
        <v>Baik</v>
      </c>
      <c r="Y161" s="79" t="str">
        <f t="shared" si="19"/>
        <v>Benar</v>
      </c>
      <c r="Z161" s="79">
        <f t="shared" si="20"/>
        <v>1</v>
      </c>
      <c r="AA161" s="79" t="str">
        <f t="shared" si="21"/>
        <v>update ta_kib_b set kd_ruang = 14 where idpemda = '10020010012000190'</v>
      </c>
      <c r="AB161" s="79" t="str">
        <f t="shared" si="22"/>
        <v>Ta_Fn_KIB_B_Sensus</v>
      </c>
      <c r="AC161" s="79" t="str">
        <f t="shared" si="23"/>
        <v>update Ta_Fn_KIB_B_Sensus set sensus = 1 where idpemda = '10020010012000190'</v>
      </c>
      <c r="AD161" s="79">
        <f>ROWS($B$13:B161)</f>
        <v>149</v>
      </c>
      <c r="AE161" s="79" t="str">
        <f>IF(W161='kk4-7'!$A$1, AD161, "")</f>
        <v/>
      </c>
      <c r="AF161" s="79">
        <f t="shared" si="24"/>
        <v>440</v>
      </c>
    </row>
    <row r="162" spans="1:32" x14ac:dyDescent="0.25">
      <c r="A162" s="122">
        <f t="shared" si="25"/>
        <v>150</v>
      </c>
      <c r="B162" s="80" t="s">
        <v>497</v>
      </c>
      <c r="C162" s="122">
        <v>2</v>
      </c>
      <c r="D162" s="79" t="s">
        <v>491</v>
      </c>
      <c r="E162" s="79" t="s">
        <v>492</v>
      </c>
      <c r="F162" s="120">
        <v>8</v>
      </c>
      <c r="G162" s="79">
        <v>2017</v>
      </c>
      <c r="H162" s="81" t="s">
        <v>498</v>
      </c>
      <c r="J162" s="81" t="s">
        <v>114</v>
      </c>
      <c r="K162" s="79" t="s">
        <v>148</v>
      </c>
      <c r="N162" s="79" t="s">
        <v>149</v>
      </c>
      <c r="O162" s="166">
        <v>1</v>
      </c>
      <c r="P162" s="83">
        <v>1850000</v>
      </c>
      <c r="Q162" s="79" t="s">
        <v>449</v>
      </c>
      <c r="S162" s="122">
        <v>1</v>
      </c>
      <c r="T162" s="117">
        <v>13</v>
      </c>
      <c r="V162" s="79" t="str">
        <f>IF(AND(C162=2, T162&lt;&gt;""), _xlfn.IFNA(VLOOKUP(T162,'kk1'!$B$10:$C$109, 2, FALSE), ""), "")</f>
        <v>Ruang Bidang K3</v>
      </c>
      <c r="X162" s="79" t="str">
        <f t="shared" si="18"/>
        <v/>
      </c>
      <c r="Y162" s="79" t="str">
        <f t="shared" si="19"/>
        <v>Belum diisi</v>
      </c>
      <c r="Z162" s="79">
        <f t="shared" si="20"/>
        <v>0</v>
      </c>
      <c r="AA162" s="79" t="str">
        <f t="shared" si="21"/>
        <v>update ta_kib_b set kd_ruang = 13 where idpemda = '10020010012000866'</v>
      </c>
      <c r="AB162" s="79" t="str">
        <f t="shared" si="22"/>
        <v>Ta_Fn_KIB_B_Sensus</v>
      </c>
      <c r="AC162" s="79" t="str">
        <f t="shared" si="23"/>
        <v/>
      </c>
      <c r="AD162" s="79">
        <f>ROWS($B$13:B162)</f>
        <v>150</v>
      </c>
      <c r="AE162" s="79">
        <f>IF(W162='kk4-7'!$A$1, AD162, "")</f>
        <v>150</v>
      </c>
      <c r="AF162" s="79">
        <f t="shared" si="24"/>
        <v>441</v>
      </c>
    </row>
    <row r="163" spans="1:32" x14ac:dyDescent="0.25">
      <c r="A163" s="122">
        <f t="shared" si="25"/>
        <v>151</v>
      </c>
      <c r="B163" s="80" t="s">
        <v>499</v>
      </c>
      <c r="C163" s="122">
        <v>2</v>
      </c>
      <c r="D163" s="79" t="s">
        <v>500</v>
      </c>
      <c r="E163" s="79" t="s">
        <v>501</v>
      </c>
      <c r="F163" s="120">
        <v>1</v>
      </c>
      <c r="G163" s="79">
        <v>2008</v>
      </c>
      <c r="H163" s="81" t="s">
        <v>502</v>
      </c>
      <c r="I163" s="81" t="s">
        <v>114</v>
      </c>
      <c r="J163" s="81" t="s">
        <v>114</v>
      </c>
      <c r="K163" s="79" t="s">
        <v>424</v>
      </c>
      <c r="L163" s="116" t="s">
        <v>503</v>
      </c>
      <c r="N163" s="79" t="s">
        <v>149</v>
      </c>
      <c r="O163" s="166">
        <v>1</v>
      </c>
      <c r="P163" s="83">
        <v>9800000</v>
      </c>
      <c r="S163" s="122">
        <v>1</v>
      </c>
      <c r="T163" s="117">
        <v>8</v>
      </c>
      <c r="V163" s="79" t="str">
        <f>IF(AND(C163=2, T163&lt;&gt;""), _xlfn.IFNA(VLOOKUP(T163,'kk1'!$B$10:$C$109, 2, FALSE), ""), "")</f>
        <v>Ruang Sekretariat</v>
      </c>
      <c r="X163" s="79" t="str">
        <f t="shared" si="18"/>
        <v/>
      </c>
      <c r="Y163" s="79" t="str">
        <f t="shared" si="19"/>
        <v>Belum diisi</v>
      </c>
      <c r="Z163" s="79">
        <f t="shared" si="20"/>
        <v>0</v>
      </c>
      <c r="AA163" s="79" t="str">
        <f t="shared" si="21"/>
        <v>update ta_kib_b set kd_ruang = 8 where idpemda = '10020010012000191'</v>
      </c>
      <c r="AB163" s="79" t="str">
        <f t="shared" si="22"/>
        <v>Ta_Fn_KIB_B_Sensus</v>
      </c>
      <c r="AC163" s="79" t="str">
        <f t="shared" si="23"/>
        <v/>
      </c>
      <c r="AD163" s="79">
        <f>ROWS($B$13:B163)</f>
        <v>151</v>
      </c>
      <c r="AE163" s="79">
        <f>IF(W163='kk4-7'!$A$1, AD163, "")</f>
        <v>151</v>
      </c>
      <c r="AF163" s="79">
        <f t="shared" si="24"/>
        <v>442</v>
      </c>
    </row>
    <row r="164" spans="1:32" x14ac:dyDescent="0.25">
      <c r="A164" s="122">
        <f t="shared" si="25"/>
        <v>152</v>
      </c>
      <c r="B164" s="80" t="s">
        <v>504</v>
      </c>
      <c r="C164" s="122">
        <v>2</v>
      </c>
      <c r="D164" s="79" t="s">
        <v>505</v>
      </c>
      <c r="E164" s="79" t="s">
        <v>506</v>
      </c>
      <c r="F164" s="120">
        <v>1</v>
      </c>
      <c r="G164" s="79">
        <v>1982</v>
      </c>
      <c r="H164" s="81" t="s">
        <v>507</v>
      </c>
      <c r="I164" s="81" t="s">
        <v>114</v>
      </c>
      <c r="J164" s="81" t="s">
        <v>114</v>
      </c>
      <c r="K164" s="79" t="s">
        <v>148</v>
      </c>
      <c r="L164" s="116" t="s">
        <v>508</v>
      </c>
      <c r="N164" s="79" t="s">
        <v>149</v>
      </c>
      <c r="O164" s="166">
        <v>1</v>
      </c>
      <c r="P164" s="83">
        <v>40000</v>
      </c>
      <c r="S164" s="122">
        <v>1</v>
      </c>
      <c r="T164" s="117">
        <v>2</v>
      </c>
      <c r="V164" s="79" t="str">
        <f>IF(AND(C164=2, T164&lt;&gt;""), _xlfn.IFNA(VLOOKUP(T164,'kk1'!$B$10:$C$109, 2, FALSE), ""), "")</f>
        <v>Ruang Sekretaris</v>
      </c>
      <c r="W164" s="117">
        <v>3</v>
      </c>
      <c r="X164" s="79" t="str">
        <f t="shared" si="18"/>
        <v>Rusak Berat</v>
      </c>
      <c r="Y164" s="79" t="str">
        <f t="shared" si="19"/>
        <v>Benar</v>
      </c>
      <c r="Z164" s="79">
        <f t="shared" si="20"/>
        <v>1</v>
      </c>
      <c r="AA164" s="79" t="str">
        <f t="shared" si="21"/>
        <v>update ta_kib_b set kd_ruang = 2 where idpemda = '10020010012000192'</v>
      </c>
      <c r="AB164" s="79" t="str">
        <f t="shared" si="22"/>
        <v>Ta_Fn_KIB_B_Sensus</v>
      </c>
      <c r="AC164" s="79" t="str">
        <f t="shared" si="23"/>
        <v>update Ta_Fn_KIB_B_Sensus set sensus = 3 where idpemda = '10020010012000192'</v>
      </c>
      <c r="AD164" s="79">
        <f>ROWS($B$13:B164)</f>
        <v>152</v>
      </c>
      <c r="AE164" s="79" t="str">
        <f>IF(W164='kk4-7'!$A$1, AD164, "")</f>
        <v/>
      </c>
      <c r="AF164" s="79">
        <f t="shared" si="24"/>
        <v>443</v>
      </c>
    </row>
    <row r="165" spans="1:32" x14ac:dyDescent="0.25">
      <c r="A165" s="122">
        <f t="shared" si="25"/>
        <v>153</v>
      </c>
      <c r="B165" s="80" t="s">
        <v>509</v>
      </c>
      <c r="C165" s="122">
        <v>2</v>
      </c>
      <c r="D165" s="79" t="s">
        <v>505</v>
      </c>
      <c r="E165" s="79" t="s">
        <v>506</v>
      </c>
      <c r="F165" s="120">
        <v>2</v>
      </c>
      <c r="G165" s="79">
        <v>2015</v>
      </c>
      <c r="H165" s="81" t="s">
        <v>510</v>
      </c>
      <c r="I165" s="81" t="s">
        <v>511</v>
      </c>
      <c r="J165" s="81" t="s">
        <v>114</v>
      </c>
      <c r="K165" s="79" t="s">
        <v>148</v>
      </c>
      <c r="L165" s="116" t="s">
        <v>512</v>
      </c>
      <c r="N165" s="79" t="s">
        <v>149</v>
      </c>
      <c r="O165" s="166">
        <v>1</v>
      </c>
      <c r="P165" s="83">
        <v>8200000</v>
      </c>
      <c r="S165" s="122">
        <v>1</v>
      </c>
      <c r="T165" s="117">
        <v>4</v>
      </c>
      <c r="V165" s="79" t="str">
        <f>IF(AND(C165=2, T165&lt;&gt;""), _xlfn.IFNA(VLOOKUP(T165,'kk1'!$B$10:$C$109, 2, FALSE), ""), "")</f>
        <v>Ruang Bendahara</v>
      </c>
      <c r="W165" s="117">
        <v>1</v>
      </c>
      <c r="X165" s="79" t="str">
        <f t="shared" si="18"/>
        <v>Baik</v>
      </c>
      <c r="Y165" s="79" t="str">
        <f t="shared" si="19"/>
        <v>Benar</v>
      </c>
      <c r="Z165" s="79">
        <f t="shared" si="20"/>
        <v>1</v>
      </c>
      <c r="AA165" s="79" t="str">
        <f t="shared" si="21"/>
        <v>update ta_kib_b set kd_ruang = 4 where idpemda = '10020010012000193'</v>
      </c>
      <c r="AB165" s="79" t="str">
        <f t="shared" si="22"/>
        <v>Ta_Fn_KIB_B_Sensus</v>
      </c>
      <c r="AC165" s="79" t="str">
        <f t="shared" si="23"/>
        <v>update Ta_Fn_KIB_B_Sensus set sensus = 1 where idpemda = '10020010012000193'</v>
      </c>
      <c r="AD165" s="79">
        <f>ROWS($B$13:B165)</f>
        <v>153</v>
      </c>
      <c r="AE165" s="79" t="str">
        <f>IF(W165='kk4-7'!$A$1, AD165, "")</f>
        <v/>
      </c>
      <c r="AF165" s="79">
        <f t="shared" si="24"/>
        <v>444</v>
      </c>
    </row>
    <row r="166" spans="1:32" x14ac:dyDescent="0.25">
      <c r="A166" s="122">
        <f t="shared" si="25"/>
        <v>154</v>
      </c>
      <c r="B166" s="80" t="s">
        <v>513</v>
      </c>
      <c r="C166" s="122">
        <v>2</v>
      </c>
      <c r="D166" s="79" t="s">
        <v>514</v>
      </c>
      <c r="E166" s="79" t="s">
        <v>515</v>
      </c>
      <c r="F166" s="120">
        <v>1</v>
      </c>
      <c r="G166" s="79">
        <v>2017</v>
      </c>
      <c r="H166" s="81" t="s">
        <v>429</v>
      </c>
      <c r="J166" s="81" t="s">
        <v>114</v>
      </c>
      <c r="K166" s="79" t="s">
        <v>447</v>
      </c>
      <c r="N166" s="79" t="s">
        <v>149</v>
      </c>
      <c r="O166" s="166">
        <v>1</v>
      </c>
      <c r="P166" s="83">
        <v>6120000</v>
      </c>
      <c r="Q166" s="79" t="s">
        <v>393</v>
      </c>
      <c r="S166" s="122">
        <v>1</v>
      </c>
      <c r="T166" s="117">
        <v>16</v>
      </c>
      <c r="V166" s="79" t="str">
        <f>IF(AND(C166=2, T166&lt;&gt;""), _xlfn.IFNA(VLOOKUP(T166,'kk1'!$B$10:$C$109, 2, FALSE), ""), "")</f>
        <v>Balai Penyuluh JATIPURO</v>
      </c>
      <c r="X166" s="79" t="str">
        <f t="shared" si="18"/>
        <v/>
      </c>
      <c r="Y166" s="79" t="str">
        <f t="shared" si="19"/>
        <v>Belum diisi</v>
      </c>
      <c r="Z166" s="79">
        <f t="shared" si="20"/>
        <v>0</v>
      </c>
      <c r="AA166" s="79" t="str">
        <f t="shared" si="21"/>
        <v>update ta_kib_b set kd_ruang = 16 where idpemda = '10020010012000864'</v>
      </c>
      <c r="AB166" s="79" t="str">
        <f t="shared" si="22"/>
        <v>Ta_Fn_KIB_B_Sensus</v>
      </c>
      <c r="AC166" s="79" t="str">
        <f t="shared" si="23"/>
        <v/>
      </c>
      <c r="AD166" s="79">
        <f>ROWS($B$13:B166)</f>
        <v>154</v>
      </c>
      <c r="AE166" s="79">
        <f>IF(W166='kk4-7'!$A$1, AD166, "")</f>
        <v>154</v>
      </c>
      <c r="AF166" s="79">
        <f t="shared" si="24"/>
        <v>445</v>
      </c>
    </row>
    <row r="167" spans="1:32" x14ac:dyDescent="0.25">
      <c r="A167" s="122">
        <f t="shared" si="25"/>
        <v>155</v>
      </c>
      <c r="B167" s="80" t="s">
        <v>516</v>
      </c>
      <c r="C167" s="122">
        <v>2</v>
      </c>
      <c r="D167" s="79" t="s">
        <v>517</v>
      </c>
      <c r="E167" s="79" t="s">
        <v>518</v>
      </c>
      <c r="F167" s="120">
        <v>1</v>
      </c>
      <c r="G167" s="79">
        <v>2021</v>
      </c>
      <c r="H167" s="81" t="s">
        <v>519</v>
      </c>
      <c r="I167" s="81" t="s">
        <v>520</v>
      </c>
      <c r="J167" s="81" t="s">
        <v>114</v>
      </c>
      <c r="K167" s="79" t="s">
        <v>521</v>
      </c>
      <c r="L167" s="116" t="s">
        <v>522</v>
      </c>
      <c r="N167" s="79" t="s">
        <v>149</v>
      </c>
      <c r="O167" s="166">
        <v>1</v>
      </c>
      <c r="P167" s="83">
        <v>3500000</v>
      </c>
      <c r="Q167" s="79" t="s">
        <v>523</v>
      </c>
      <c r="S167" s="122">
        <v>1</v>
      </c>
      <c r="T167" s="117">
        <v>23</v>
      </c>
      <c r="V167" s="79" t="str">
        <f>IF(AND(C167=2, T167&lt;&gt;""), _xlfn.IFNA(VLOOKUP(T167,'kk1'!$B$10:$C$109, 2, FALSE), ""), "")</f>
        <v>Balai Penyuluh KARANGPANDAN</v>
      </c>
      <c r="W167" s="117">
        <v>1</v>
      </c>
      <c r="X167" s="79" t="str">
        <f t="shared" si="18"/>
        <v>Baik</v>
      </c>
      <c r="Y167" s="79" t="str">
        <f t="shared" si="19"/>
        <v>Benar</v>
      </c>
      <c r="Z167" s="79">
        <f t="shared" si="20"/>
        <v>1</v>
      </c>
      <c r="AA167" s="79" t="str">
        <f t="shared" si="21"/>
        <v>update ta_kib_b set kd_ruang = 23 where idpemda = '10020010012001204'</v>
      </c>
      <c r="AB167" s="79" t="str">
        <f t="shared" si="22"/>
        <v>Ta_Fn_KIB_B_Sensus</v>
      </c>
      <c r="AC167" s="79" t="str">
        <f t="shared" si="23"/>
        <v>update Ta_Fn_KIB_B_Sensus set sensus = 1 where idpemda = '10020010012001204'</v>
      </c>
      <c r="AD167" s="79">
        <f>ROWS($B$13:B167)</f>
        <v>155</v>
      </c>
      <c r="AE167" s="79" t="str">
        <f>IF(W167='kk4-7'!$A$1, AD167, "")</f>
        <v/>
      </c>
      <c r="AF167" s="79">
        <f t="shared" si="24"/>
        <v>446</v>
      </c>
    </row>
    <row r="168" spans="1:32" x14ac:dyDescent="0.25">
      <c r="A168" s="122">
        <f t="shared" si="25"/>
        <v>156</v>
      </c>
      <c r="B168" s="80" t="s">
        <v>524</v>
      </c>
      <c r="C168" s="122">
        <v>2</v>
      </c>
      <c r="D168" s="79" t="s">
        <v>517</v>
      </c>
      <c r="E168" s="79" t="s">
        <v>518</v>
      </c>
      <c r="F168" s="120">
        <v>2</v>
      </c>
      <c r="G168" s="79">
        <v>2021</v>
      </c>
      <c r="H168" s="81" t="s">
        <v>519</v>
      </c>
      <c r="I168" s="81" t="s">
        <v>520</v>
      </c>
      <c r="J168" s="81" t="s">
        <v>114</v>
      </c>
      <c r="K168" s="79" t="s">
        <v>521</v>
      </c>
      <c r="L168" s="116" t="s">
        <v>522</v>
      </c>
      <c r="N168" s="79" t="s">
        <v>149</v>
      </c>
      <c r="O168" s="166">
        <v>1</v>
      </c>
      <c r="P168" s="83">
        <v>3500000</v>
      </c>
      <c r="Q168" s="79" t="s">
        <v>523</v>
      </c>
      <c r="S168" s="122">
        <v>1</v>
      </c>
      <c r="T168" s="117">
        <v>23</v>
      </c>
      <c r="V168" s="79" t="str">
        <f>IF(AND(C168=2, T168&lt;&gt;""), _xlfn.IFNA(VLOOKUP(T168,'kk1'!$B$10:$C$109, 2, FALSE), ""), "")</f>
        <v>Balai Penyuluh KARANGPANDAN</v>
      </c>
      <c r="W168" s="117">
        <v>1</v>
      </c>
      <c r="X168" s="79" t="str">
        <f t="shared" si="18"/>
        <v>Baik</v>
      </c>
      <c r="Y168" s="79" t="str">
        <f t="shared" si="19"/>
        <v>Benar</v>
      </c>
      <c r="Z168" s="79">
        <f t="shared" si="20"/>
        <v>1</v>
      </c>
      <c r="AA168" s="79" t="str">
        <f t="shared" si="21"/>
        <v>update ta_kib_b set kd_ruang = 23 where idpemda = '10020010012001205'</v>
      </c>
      <c r="AB168" s="79" t="str">
        <f t="shared" si="22"/>
        <v>Ta_Fn_KIB_B_Sensus</v>
      </c>
      <c r="AC168" s="79" t="str">
        <f t="shared" si="23"/>
        <v>update Ta_Fn_KIB_B_Sensus set sensus = 1 where idpemda = '10020010012001205'</v>
      </c>
      <c r="AD168" s="79">
        <f>ROWS($B$13:B168)</f>
        <v>156</v>
      </c>
      <c r="AE168" s="79" t="str">
        <f>IF(W168='kk4-7'!$A$1, AD168, "")</f>
        <v/>
      </c>
      <c r="AF168" s="79">
        <f t="shared" si="24"/>
        <v>447</v>
      </c>
    </row>
    <row r="169" spans="1:32" x14ac:dyDescent="0.25">
      <c r="A169" s="122">
        <f t="shared" si="25"/>
        <v>157</v>
      </c>
      <c r="B169" s="80" t="s">
        <v>525</v>
      </c>
      <c r="C169" s="122">
        <v>2</v>
      </c>
      <c r="D169" s="79" t="s">
        <v>526</v>
      </c>
      <c r="E169" s="79" t="s">
        <v>527</v>
      </c>
      <c r="F169" s="120">
        <v>1</v>
      </c>
      <c r="G169" s="79">
        <v>2016</v>
      </c>
      <c r="H169" s="81" t="s">
        <v>429</v>
      </c>
      <c r="I169" s="81" t="s">
        <v>528</v>
      </c>
      <c r="J169" s="81" t="s">
        <v>114</v>
      </c>
      <c r="K169" s="79" t="s">
        <v>424</v>
      </c>
      <c r="L169" s="116" t="s">
        <v>529</v>
      </c>
      <c r="N169" s="79" t="s">
        <v>149</v>
      </c>
      <c r="O169" s="166">
        <v>1</v>
      </c>
      <c r="P169" s="83">
        <v>3450000</v>
      </c>
      <c r="Q169" s="79" t="s">
        <v>530</v>
      </c>
      <c r="S169" s="122">
        <v>1</v>
      </c>
      <c r="T169" s="117">
        <v>1</v>
      </c>
      <c r="V169" s="79" t="str">
        <f>IF(AND(C169=2, T169&lt;&gt;""), _xlfn.IFNA(VLOOKUP(T169,'kk1'!$B$10:$C$109, 2, FALSE), ""), "")</f>
        <v>Ruang Kepala</v>
      </c>
      <c r="W169" s="117">
        <v>1</v>
      </c>
      <c r="X169" s="79" t="str">
        <f t="shared" si="18"/>
        <v>Baik</v>
      </c>
      <c r="Y169" s="79" t="str">
        <f t="shared" si="19"/>
        <v>Benar</v>
      </c>
      <c r="Z169" s="79">
        <f t="shared" si="20"/>
        <v>1</v>
      </c>
      <c r="AA169" s="79" t="str">
        <f t="shared" si="21"/>
        <v>update ta_kib_b set kd_ruang = 1 where idpemda = '10020010012000778'</v>
      </c>
      <c r="AB169" s="79" t="str">
        <f t="shared" si="22"/>
        <v>Ta_Fn_KIB_B_Sensus</v>
      </c>
      <c r="AC169" s="79" t="str">
        <f t="shared" si="23"/>
        <v>update Ta_Fn_KIB_B_Sensus set sensus = 1 where idpemda = '10020010012000778'</v>
      </c>
      <c r="AD169" s="79">
        <f>ROWS($B$13:B169)</f>
        <v>157</v>
      </c>
      <c r="AE169" s="79" t="str">
        <f>IF(W169='kk4-7'!$A$1, AD169, "")</f>
        <v/>
      </c>
      <c r="AF169" s="79">
        <f t="shared" si="24"/>
        <v>448</v>
      </c>
    </row>
    <row r="170" spans="1:32" x14ac:dyDescent="0.25">
      <c r="A170" s="122">
        <f t="shared" si="25"/>
        <v>158</v>
      </c>
      <c r="B170" s="80" t="s">
        <v>531</v>
      </c>
      <c r="C170" s="122">
        <v>2</v>
      </c>
      <c r="D170" s="79" t="s">
        <v>532</v>
      </c>
      <c r="E170" s="79" t="s">
        <v>533</v>
      </c>
      <c r="F170" s="120">
        <v>4</v>
      </c>
      <c r="G170" s="79">
        <v>2015</v>
      </c>
      <c r="H170" s="81" t="s">
        <v>114</v>
      </c>
      <c r="I170" s="81" t="s">
        <v>114</v>
      </c>
      <c r="J170" s="81" t="s">
        <v>114</v>
      </c>
      <c r="K170" s="79" t="s">
        <v>424</v>
      </c>
      <c r="L170" s="116" t="s">
        <v>114</v>
      </c>
      <c r="N170" s="79" t="s">
        <v>149</v>
      </c>
      <c r="O170" s="166">
        <v>1</v>
      </c>
      <c r="P170" s="83">
        <v>1400000</v>
      </c>
      <c r="Q170" s="79" t="s">
        <v>534</v>
      </c>
      <c r="S170" s="122">
        <v>1</v>
      </c>
      <c r="T170" s="117">
        <v>8</v>
      </c>
      <c r="V170" s="79" t="str">
        <f>IF(AND(C170=2, T170&lt;&gt;""), _xlfn.IFNA(VLOOKUP(T170,'kk1'!$B$10:$C$109, 2, FALSE), ""), "")</f>
        <v>Ruang Sekretariat</v>
      </c>
      <c r="W170" s="117">
        <v>2</v>
      </c>
      <c r="X170" s="79" t="str">
        <f t="shared" si="18"/>
        <v>Kurang Baik</v>
      </c>
      <c r="Y170" s="79" t="str">
        <f t="shared" si="19"/>
        <v>Benar</v>
      </c>
      <c r="Z170" s="79">
        <f t="shared" si="20"/>
        <v>1</v>
      </c>
      <c r="AA170" s="79" t="str">
        <f t="shared" si="21"/>
        <v>update ta_kib_b set kd_ruang = 8 where idpemda = '10020010012000197'</v>
      </c>
      <c r="AB170" s="79" t="str">
        <f t="shared" si="22"/>
        <v>Ta_Fn_KIB_B_Sensus</v>
      </c>
      <c r="AC170" s="79" t="str">
        <f t="shared" si="23"/>
        <v>update Ta_Fn_KIB_B_Sensus set sensus = 2 where idpemda = '10020010012000197'</v>
      </c>
      <c r="AD170" s="79">
        <f>ROWS($B$13:B170)</f>
        <v>158</v>
      </c>
      <c r="AE170" s="79" t="str">
        <f>IF(W170='kk4-7'!$A$1, AD170, "")</f>
        <v/>
      </c>
      <c r="AF170" s="79">
        <f t="shared" si="24"/>
        <v>449</v>
      </c>
    </row>
    <row r="171" spans="1:32" x14ac:dyDescent="0.25">
      <c r="A171" s="122">
        <f t="shared" si="25"/>
        <v>159</v>
      </c>
      <c r="B171" s="80" t="s">
        <v>535</v>
      </c>
      <c r="C171" s="122">
        <v>2</v>
      </c>
      <c r="D171" s="79" t="s">
        <v>532</v>
      </c>
      <c r="E171" s="79" t="s">
        <v>533</v>
      </c>
      <c r="F171" s="120">
        <v>5</v>
      </c>
      <c r="G171" s="79">
        <v>2018</v>
      </c>
      <c r="H171" s="81" t="s">
        <v>536</v>
      </c>
      <c r="I171" s="81" t="s">
        <v>2199</v>
      </c>
      <c r="J171" s="81" t="s">
        <v>114</v>
      </c>
      <c r="K171" s="79" t="s">
        <v>377</v>
      </c>
      <c r="L171" s="116" t="s">
        <v>537</v>
      </c>
      <c r="N171" s="79" t="s">
        <v>149</v>
      </c>
      <c r="O171" s="166">
        <v>1</v>
      </c>
      <c r="P171" s="83">
        <v>10417000</v>
      </c>
      <c r="Q171" s="79" t="s">
        <v>538</v>
      </c>
      <c r="S171" s="122">
        <v>1</v>
      </c>
      <c r="T171" s="124">
        <v>16</v>
      </c>
      <c r="V171" s="79" t="str">
        <f>IF(AND(C171=2, T171&lt;&gt;""), _xlfn.IFNA(VLOOKUP(T171,'kk1'!$B$10:$C$109, 2, FALSE), ""), "")</f>
        <v>Balai Penyuluh JATIPURO</v>
      </c>
      <c r="W171" s="117">
        <v>1</v>
      </c>
      <c r="X171" s="79" t="str">
        <f t="shared" si="18"/>
        <v>Baik</v>
      </c>
      <c r="Y171" s="79" t="str">
        <f t="shared" si="19"/>
        <v>Benar</v>
      </c>
      <c r="Z171" s="79">
        <f t="shared" si="20"/>
        <v>1</v>
      </c>
      <c r="AA171" s="79" t="str">
        <f t="shared" si="21"/>
        <v>update ta_kib_b set kd_ruang = 16 where idpemda = '10020010012000938'</v>
      </c>
      <c r="AB171" s="79" t="str">
        <f t="shared" si="22"/>
        <v>Ta_Fn_KIB_B_Sensus</v>
      </c>
      <c r="AC171" s="79" t="str">
        <f t="shared" si="23"/>
        <v>update Ta_Fn_KIB_B_Sensus set sensus = 1 where idpemda = '10020010012000938'</v>
      </c>
      <c r="AD171" s="79">
        <f>ROWS($B$13:B171)</f>
        <v>159</v>
      </c>
      <c r="AE171" s="79" t="str">
        <f>IF(W171='kk4-7'!$A$1, AD171, "")</f>
        <v/>
      </c>
      <c r="AF171" s="79">
        <f t="shared" si="24"/>
        <v>450</v>
      </c>
    </row>
    <row r="172" spans="1:32" x14ac:dyDescent="0.25">
      <c r="A172" s="122">
        <f t="shared" si="25"/>
        <v>160</v>
      </c>
      <c r="B172" s="80" t="s">
        <v>539</v>
      </c>
      <c r="C172" s="122">
        <v>2</v>
      </c>
      <c r="D172" s="79" t="s">
        <v>532</v>
      </c>
      <c r="E172" s="79" t="s">
        <v>533</v>
      </c>
      <c r="F172" s="120">
        <v>6</v>
      </c>
      <c r="G172" s="79">
        <v>2018</v>
      </c>
      <c r="H172" s="81" t="s">
        <v>536</v>
      </c>
      <c r="J172" s="81" t="s">
        <v>114</v>
      </c>
      <c r="K172" s="79" t="s">
        <v>377</v>
      </c>
      <c r="L172" s="116" t="s">
        <v>540</v>
      </c>
      <c r="N172" s="79" t="s">
        <v>149</v>
      </c>
      <c r="O172" s="166">
        <v>1</v>
      </c>
      <c r="P172" s="83">
        <v>2981000</v>
      </c>
      <c r="Q172" s="79" t="s">
        <v>541</v>
      </c>
      <c r="S172" s="122">
        <v>1</v>
      </c>
      <c r="T172" s="124">
        <v>17</v>
      </c>
      <c r="V172" s="79" t="str">
        <f>IF(AND(C172=2, T172&lt;&gt;""), _xlfn.IFNA(VLOOKUP(T172,'kk1'!$B$10:$C$109, 2, FALSE), ""), "")</f>
        <v>Balai Penyuluh JATIYOSO</v>
      </c>
      <c r="W172" s="117">
        <v>1</v>
      </c>
      <c r="X172" s="79" t="str">
        <f t="shared" si="18"/>
        <v>Baik</v>
      </c>
      <c r="Y172" s="79" t="str">
        <f t="shared" si="19"/>
        <v>Benar</v>
      </c>
      <c r="Z172" s="79">
        <f t="shared" si="20"/>
        <v>1</v>
      </c>
      <c r="AA172" s="79" t="str">
        <f t="shared" si="21"/>
        <v>update ta_kib_b set kd_ruang = 17 where idpemda = '10020010012000939'</v>
      </c>
      <c r="AB172" s="79" t="str">
        <f t="shared" si="22"/>
        <v>Ta_Fn_KIB_B_Sensus</v>
      </c>
      <c r="AC172" s="79" t="str">
        <f t="shared" si="23"/>
        <v>update Ta_Fn_KIB_B_Sensus set sensus = 1 where idpemda = '10020010012000939'</v>
      </c>
      <c r="AD172" s="79">
        <f>ROWS($B$13:B172)</f>
        <v>160</v>
      </c>
      <c r="AE172" s="79" t="str">
        <f>IF(W172='kk4-7'!$A$1, AD172, "")</f>
        <v/>
      </c>
      <c r="AF172" s="79">
        <f t="shared" si="24"/>
        <v>451</v>
      </c>
    </row>
    <row r="173" spans="1:32" x14ac:dyDescent="0.25">
      <c r="A173" s="122">
        <f t="shared" si="25"/>
        <v>161</v>
      </c>
      <c r="B173" s="80" t="s">
        <v>542</v>
      </c>
      <c r="C173" s="122">
        <v>2</v>
      </c>
      <c r="D173" s="79" t="s">
        <v>532</v>
      </c>
      <c r="E173" s="79" t="s">
        <v>533</v>
      </c>
      <c r="F173" s="120">
        <v>7</v>
      </c>
      <c r="G173" s="79">
        <v>2018</v>
      </c>
      <c r="H173" s="81" t="s">
        <v>536</v>
      </c>
      <c r="J173" s="81" t="s">
        <v>114</v>
      </c>
      <c r="K173" s="79" t="s">
        <v>377</v>
      </c>
      <c r="L173" s="116" t="s">
        <v>540</v>
      </c>
      <c r="N173" s="79" t="s">
        <v>149</v>
      </c>
      <c r="O173" s="166">
        <v>1</v>
      </c>
      <c r="P173" s="83">
        <v>2981000</v>
      </c>
      <c r="Q173" s="79" t="s">
        <v>543</v>
      </c>
      <c r="R173" s="81" t="s">
        <v>2136</v>
      </c>
      <c r="S173" s="122">
        <v>1</v>
      </c>
      <c r="T173" s="124">
        <v>26</v>
      </c>
      <c r="V173" s="79" t="str">
        <f>IF(AND(C173=2, T173&lt;&gt;""), _xlfn.IFNA(VLOOKUP(T173,'kk1'!$B$10:$C$109, 2, FALSE), ""), "")</f>
        <v>Balai Penyuluh JATEN</v>
      </c>
      <c r="W173" s="117">
        <v>4</v>
      </c>
      <c r="X173" s="79" t="str">
        <f t="shared" si="18"/>
        <v>Tidak Ditemukan</v>
      </c>
      <c r="Y173" s="79" t="str">
        <f t="shared" si="19"/>
        <v>Benar</v>
      </c>
      <c r="Z173" s="79">
        <f t="shared" si="20"/>
        <v>1</v>
      </c>
      <c r="AA173" s="79" t="str">
        <f t="shared" si="21"/>
        <v>update ta_kib_b set kd_ruang = 26 where idpemda = '10020010012000940'</v>
      </c>
      <c r="AB173" s="79" t="str">
        <f t="shared" si="22"/>
        <v>Ta_Fn_KIB_B_Sensus</v>
      </c>
      <c r="AC173" s="79" t="str">
        <f t="shared" si="23"/>
        <v>update Ta_Fn_KIB_B_Sensus set sensus = 4 where idpemda = '10020010012000940'</v>
      </c>
      <c r="AD173" s="79">
        <f>ROWS($B$13:B173)</f>
        <v>161</v>
      </c>
      <c r="AE173" s="79" t="str">
        <f>IF(W173='kk4-7'!$A$1, AD173, "")</f>
        <v/>
      </c>
      <c r="AF173" s="79">
        <f t="shared" si="24"/>
        <v>452</v>
      </c>
    </row>
    <row r="174" spans="1:32" x14ac:dyDescent="0.25">
      <c r="A174" s="122">
        <f t="shared" si="25"/>
        <v>162</v>
      </c>
      <c r="B174" s="80" t="s">
        <v>544</v>
      </c>
      <c r="C174" s="122">
        <v>2</v>
      </c>
      <c r="D174" s="79" t="s">
        <v>532</v>
      </c>
      <c r="E174" s="79" t="s">
        <v>533</v>
      </c>
      <c r="F174" s="120">
        <v>8</v>
      </c>
      <c r="G174" s="79">
        <v>2018</v>
      </c>
      <c r="H174" s="81" t="s">
        <v>536</v>
      </c>
      <c r="J174" s="81" t="s">
        <v>114</v>
      </c>
      <c r="K174" s="79" t="s">
        <v>377</v>
      </c>
      <c r="L174" s="116" t="s">
        <v>540</v>
      </c>
      <c r="N174" s="79" t="s">
        <v>149</v>
      </c>
      <c r="O174" s="166">
        <v>1</v>
      </c>
      <c r="P174" s="83">
        <v>2981000</v>
      </c>
      <c r="Q174" s="79" t="s">
        <v>545</v>
      </c>
      <c r="S174" s="122">
        <v>1</v>
      </c>
      <c r="T174" s="124">
        <v>19</v>
      </c>
      <c r="V174" s="79" t="str">
        <f>IF(AND(C174=2, T174&lt;&gt;""), _xlfn.IFNA(VLOOKUP(T174,'kk1'!$B$10:$C$109, 2, FALSE), ""), "")</f>
        <v>Balai Penyuluh JUMANTONO</v>
      </c>
      <c r="W174" s="117">
        <v>1</v>
      </c>
      <c r="X174" s="79" t="str">
        <f t="shared" si="18"/>
        <v>Baik</v>
      </c>
      <c r="Y174" s="79" t="str">
        <f t="shared" si="19"/>
        <v>Benar</v>
      </c>
      <c r="Z174" s="79">
        <f t="shared" si="20"/>
        <v>1</v>
      </c>
      <c r="AA174" s="79" t="str">
        <f t="shared" si="21"/>
        <v>update ta_kib_b set kd_ruang = 19 where idpemda = '10020010012000941'</v>
      </c>
      <c r="AB174" s="79" t="str">
        <f t="shared" si="22"/>
        <v>Ta_Fn_KIB_B_Sensus</v>
      </c>
      <c r="AC174" s="79" t="str">
        <f t="shared" si="23"/>
        <v>update Ta_Fn_KIB_B_Sensus set sensus = 1 where idpemda = '10020010012000941'</v>
      </c>
      <c r="AD174" s="79">
        <f>ROWS($B$13:B174)</f>
        <v>162</v>
      </c>
      <c r="AE174" s="79" t="str">
        <f>IF(W174='kk4-7'!$A$1, AD174, "")</f>
        <v/>
      </c>
      <c r="AF174" s="79">
        <f t="shared" si="24"/>
        <v>453</v>
      </c>
    </row>
    <row r="175" spans="1:32" x14ac:dyDescent="0.25">
      <c r="A175" s="122">
        <f t="shared" si="25"/>
        <v>163</v>
      </c>
      <c r="B175" s="80" t="s">
        <v>546</v>
      </c>
      <c r="C175" s="122">
        <v>2</v>
      </c>
      <c r="D175" s="79" t="s">
        <v>532</v>
      </c>
      <c r="E175" s="79" t="s">
        <v>533</v>
      </c>
      <c r="F175" s="120">
        <v>9</v>
      </c>
      <c r="G175" s="79">
        <v>2018</v>
      </c>
      <c r="H175" s="81" t="s">
        <v>536</v>
      </c>
      <c r="J175" s="81" t="s">
        <v>114</v>
      </c>
      <c r="K175" s="79" t="s">
        <v>377</v>
      </c>
      <c r="L175" s="116" t="s">
        <v>540</v>
      </c>
      <c r="N175" s="79" t="s">
        <v>149</v>
      </c>
      <c r="O175" s="166">
        <v>1</v>
      </c>
      <c r="P175" s="83">
        <v>2981000</v>
      </c>
      <c r="Q175" s="79" t="s">
        <v>547</v>
      </c>
      <c r="S175" s="122">
        <v>1</v>
      </c>
      <c r="T175" s="124">
        <v>20</v>
      </c>
      <c r="V175" s="79" t="str">
        <f>IF(AND(C175=2, T175&lt;&gt;""), _xlfn.IFNA(VLOOKUP(T175,'kk1'!$B$10:$C$109, 2, FALSE), ""), "")</f>
        <v>Balai Penyuluh MATESIH</v>
      </c>
      <c r="W175" s="117">
        <v>3</v>
      </c>
      <c r="X175" s="79" t="str">
        <f t="shared" si="18"/>
        <v>Rusak Berat</v>
      </c>
      <c r="Y175" s="79" t="str">
        <f t="shared" si="19"/>
        <v>Benar</v>
      </c>
      <c r="Z175" s="79">
        <f t="shared" si="20"/>
        <v>1</v>
      </c>
      <c r="AA175" s="79" t="str">
        <f t="shared" si="21"/>
        <v>update ta_kib_b set kd_ruang = 20 where idpemda = '10020010012000942'</v>
      </c>
      <c r="AB175" s="79" t="str">
        <f t="shared" si="22"/>
        <v>Ta_Fn_KIB_B_Sensus</v>
      </c>
      <c r="AC175" s="79" t="str">
        <f t="shared" si="23"/>
        <v>update Ta_Fn_KIB_B_Sensus set sensus = 3 where idpemda = '10020010012000942'</v>
      </c>
      <c r="AD175" s="79">
        <f>ROWS($B$13:B175)</f>
        <v>163</v>
      </c>
      <c r="AE175" s="79" t="str">
        <f>IF(W175='kk4-7'!$A$1, AD175, "")</f>
        <v/>
      </c>
      <c r="AF175" s="79">
        <f t="shared" si="24"/>
        <v>454</v>
      </c>
    </row>
    <row r="176" spans="1:32" x14ac:dyDescent="0.25">
      <c r="A176" s="122">
        <f t="shared" si="25"/>
        <v>164</v>
      </c>
      <c r="B176" s="80" t="s">
        <v>548</v>
      </c>
      <c r="C176" s="122">
        <v>2</v>
      </c>
      <c r="D176" s="79" t="s">
        <v>532</v>
      </c>
      <c r="E176" s="79" t="s">
        <v>533</v>
      </c>
      <c r="F176" s="120">
        <v>10</v>
      </c>
      <c r="G176" s="79">
        <v>2018</v>
      </c>
      <c r="H176" s="81" t="s">
        <v>536</v>
      </c>
      <c r="J176" s="81" t="s">
        <v>114</v>
      </c>
      <c r="K176" s="79" t="s">
        <v>377</v>
      </c>
      <c r="L176" s="116" t="s">
        <v>540</v>
      </c>
      <c r="N176" s="79" t="s">
        <v>149</v>
      </c>
      <c r="O176" s="166">
        <v>1</v>
      </c>
      <c r="P176" s="83">
        <v>2981000</v>
      </c>
      <c r="Q176" s="79" t="s">
        <v>549</v>
      </c>
      <c r="S176" s="122">
        <v>1</v>
      </c>
      <c r="T176" s="124">
        <v>21</v>
      </c>
      <c r="V176" s="79" t="str">
        <f>IF(AND(C176=2, T176&lt;&gt;""), _xlfn.IFNA(VLOOKUP(T176,'kk1'!$B$10:$C$109, 2, FALSE), ""), "")</f>
        <v>Balai Penyuluh TAWANGMANGU</v>
      </c>
      <c r="W176" s="117">
        <v>1</v>
      </c>
      <c r="X176" s="79" t="str">
        <f t="shared" si="18"/>
        <v>Baik</v>
      </c>
      <c r="Y176" s="79" t="str">
        <f t="shared" si="19"/>
        <v>Benar</v>
      </c>
      <c r="Z176" s="79">
        <f t="shared" si="20"/>
        <v>1</v>
      </c>
      <c r="AA176" s="79" t="str">
        <f t="shared" si="21"/>
        <v>update ta_kib_b set kd_ruang = 21 where idpemda = '10020010012000943'</v>
      </c>
      <c r="AB176" s="79" t="str">
        <f t="shared" si="22"/>
        <v>Ta_Fn_KIB_B_Sensus</v>
      </c>
      <c r="AC176" s="79" t="str">
        <f t="shared" si="23"/>
        <v>update Ta_Fn_KIB_B_Sensus set sensus = 1 where idpemda = '10020010012000943'</v>
      </c>
      <c r="AD176" s="79">
        <f>ROWS($B$13:B176)</f>
        <v>164</v>
      </c>
      <c r="AE176" s="79" t="str">
        <f>IF(W176='kk4-7'!$A$1, AD176, "")</f>
        <v/>
      </c>
      <c r="AF176" s="79">
        <f t="shared" si="24"/>
        <v>455</v>
      </c>
    </row>
    <row r="177" spans="1:32" x14ac:dyDescent="0.25">
      <c r="A177" s="122">
        <f t="shared" si="25"/>
        <v>165</v>
      </c>
      <c r="B177" s="80" t="s">
        <v>550</v>
      </c>
      <c r="C177" s="122">
        <v>2</v>
      </c>
      <c r="D177" s="79" t="s">
        <v>532</v>
      </c>
      <c r="E177" s="79" t="s">
        <v>533</v>
      </c>
      <c r="F177" s="120">
        <v>11</v>
      </c>
      <c r="G177" s="79">
        <v>2018</v>
      </c>
      <c r="H177" s="81" t="s">
        <v>536</v>
      </c>
      <c r="J177" s="81" t="s">
        <v>114</v>
      </c>
      <c r="K177" s="79" t="s">
        <v>377</v>
      </c>
      <c r="L177" s="116" t="s">
        <v>540</v>
      </c>
      <c r="N177" s="79" t="s">
        <v>149</v>
      </c>
      <c r="O177" s="166">
        <v>1</v>
      </c>
      <c r="P177" s="83">
        <v>2981000</v>
      </c>
      <c r="Q177" s="79" t="s">
        <v>551</v>
      </c>
      <c r="S177" s="122">
        <v>1</v>
      </c>
      <c r="T177" s="124">
        <v>22</v>
      </c>
      <c r="V177" s="79" t="str">
        <f>IF(AND(C177=2, T177&lt;&gt;""), _xlfn.IFNA(VLOOKUP(T177,'kk1'!$B$10:$C$109, 2, FALSE), ""), "")</f>
        <v>Balai Penyuluh NGARGOYOSO</v>
      </c>
      <c r="W177" s="117">
        <v>1</v>
      </c>
      <c r="X177" s="79" t="str">
        <f t="shared" si="18"/>
        <v>Baik</v>
      </c>
      <c r="Y177" s="79" t="str">
        <f t="shared" si="19"/>
        <v>Benar</v>
      </c>
      <c r="Z177" s="79">
        <f t="shared" si="20"/>
        <v>1</v>
      </c>
      <c r="AA177" s="79" t="str">
        <f t="shared" si="21"/>
        <v>update ta_kib_b set kd_ruang = 22 where idpemda = '10020010012000944'</v>
      </c>
      <c r="AB177" s="79" t="str">
        <f t="shared" si="22"/>
        <v>Ta_Fn_KIB_B_Sensus</v>
      </c>
      <c r="AC177" s="79" t="str">
        <f t="shared" si="23"/>
        <v>update Ta_Fn_KIB_B_Sensus set sensus = 1 where idpemda = '10020010012000944'</v>
      </c>
      <c r="AD177" s="79">
        <f>ROWS($B$13:B177)</f>
        <v>165</v>
      </c>
      <c r="AE177" s="79" t="str">
        <f>IF(W177='kk4-7'!$A$1, AD177, "")</f>
        <v/>
      </c>
      <c r="AF177" s="79">
        <f t="shared" si="24"/>
        <v>456</v>
      </c>
    </row>
    <row r="178" spans="1:32" x14ac:dyDescent="0.25">
      <c r="A178" s="122">
        <f t="shared" si="25"/>
        <v>166</v>
      </c>
      <c r="B178" s="80" t="s">
        <v>552</v>
      </c>
      <c r="C178" s="122">
        <v>2</v>
      </c>
      <c r="D178" s="79" t="s">
        <v>532</v>
      </c>
      <c r="E178" s="79" t="s">
        <v>533</v>
      </c>
      <c r="F178" s="120">
        <v>12</v>
      </c>
      <c r="G178" s="79">
        <v>2018</v>
      </c>
      <c r="H178" s="81" t="s">
        <v>536</v>
      </c>
      <c r="J178" s="81" t="s">
        <v>114</v>
      </c>
      <c r="K178" s="79" t="s">
        <v>377</v>
      </c>
      <c r="L178" s="116" t="s">
        <v>540</v>
      </c>
      <c r="N178" s="79" t="s">
        <v>149</v>
      </c>
      <c r="O178" s="166">
        <v>1</v>
      </c>
      <c r="P178" s="83">
        <v>2981000</v>
      </c>
      <c r="Q178" s="79" t="s">
        <v>553</v>
      </c>
      <c r="S178" s="122">
        <v>1</v>
      </c>
      <c r="T178" s="124">
        <v>23</v>
      </c>
      <c r="V178" s="79" t="str">
        <f>IF(AND(C178=2, T178&lt;&gt;""), _xlfn.IFNA(VLOOKUP(T178,'kk1'!$B$10:$C$109, 2, FALSE), ""), "")</f>
        <v>Balai Penyuluh KARANGPANDAN</v>
      </c>
      <c r="W178" s="117">
        <v>1</v>
      </c>
      <c r="X178" s="79" t="str">
        <f t="shared" si="18"/>
        <v>Baik</v>
      </c>
      <c r="Y178" s="79" t="str">
        <f t="shared" si="19"/>
        <v>Benar</v>
      </c>
      <c r="Z178" s="79">
        <f t="shared" si="20"/>
        <v>1</v>
      </c>
      <c r="AA178" s="79" t="str">
        <f t="shared" si="21"/>
        <v>update ta_kib_b set kd_ruang = 23 where idpemda = '10020010012000945'</v>
      </c>
      <c r="AB178" s="79" t="str">
        <f t="shared" si="22"/>
        <v>Ta_Fn_KIB_B_Sensus</v>
      </c>
      <c r="AC178" s="79" t="str">
        <f t="shared" si="23"/>
        <v>update Ta_Fn_KIB_B_Sensus set sensus = 1 where idpemda = '10020010012000945'</v>
      </c>
      <c r="AD178" s="79">
        <f>ROWS($B$13:B178)</f>
        <v>166</v>
      </c>
      <c r="AE178" s="79" t="str">
        <f>IF(W178='kk4-7'!$A$1, AD178, "")</f>
        <v/>
      </c>
      <c r="AF178" s="79">
        <f t="shared" si="24"/>
        <v>457</v>
      </c>
    </row>
    <row r="179" spans="1:32" x14ac:dyDescent="0.25">
      <c r="A179" s="122">
        <f t="shared" si="25"/>
        <v>167</v>
      </c>
      <c r="B179" s="80" t="s">
        <v>554</v>
      </c>
      <c r="C179" s="122">
        <v>2</v>
      </c>
      <c r="D179" s="79" t="s">
        <v>532</v>
      </c>
      <c r="E179" s="79" t="s">
        <v>533</v>
      </c>
      <c r="F179" s="120">
        <v>13</v>
      </c>
      <c r="G179" s="79">
        <v>2018</v>
      </c>
      <c r="H179" s="81" t="s">
        <v>536</v>
      </c>
      <c r="J179" s="81" t="s">
        <v>114</v>
      </c>
      <c r="K179" s="79" t="s">
        <v>377</v>
      </c>
      <c r="L179" s="116" t="s">
        <v>540</v>
      </c>
      <c r="N179" s="79" t="s">
        <v>149</v>
      </c>
      <c r="O179" s="166">
        <v>1</v>
      </c>
      <c r="P179" s="83">
        <v>2981000</v>
      </c>
      <c r="Q179" s="79" t="s">
        <v>555</v>
      </c>
      <c r="S179" s="122">
        <v>1</v>
      </c>
      <c r="T179" s="124">
        <v>24</v>
      </c>
      <c r="V179" s="79" t="str">
        <f>IF(AND(C179=2, T179&lt;&gt;""), _xlfn.IFNA(VLOOKUP(T179,'kk1'!$B$10:$C$109, 2, FALSE), ""), "")</f>
        <v>Balai Penyuluh KARANGANYAR</v>
      </c>
      <c r="W179" s="117">
        <v>1</v>
      </c>
      <c r="X179" s="79" t="str">
        <f t="shared" si="18"/>
        <v>Baik</v>
      </c>
      <c r="Y179" s="79" t="str">
        <f t="shared" si="19"/>
        <v>Benar</v>
      </c>
      <c r="Z179" s="79">
        <f t="shared" si="20"/>
        <v>1</v>
      </c>
      <c r="AA179" s="79" t="str">
        <f t="shared" si="21"/>
        <v>update ta_kib_b set kd_ruang = 24 where idpemda = '10020010012000946'</v>
      </c>
      <c r="AB179" s="79" t="str">
        <f t="shared" si="22"/>
        <v>Ta_Fn_KIB_B_Sensus</v>
      </c>
      <c r="AC179" s="79" t="str">
        <f t="shared" si="23"/>
        <v>update Ta_Fn_KIB_B_Sensus set sensus = 1 where idpemda = '10020010012000946'</v>
      </c>
      <c r="AD179" s="79">
        <f>ROWS($B$13:B179)</f>
        <v>167</v>
      </c>
      <c r="AE179" s="79" t="str">
        <f>IF(W179='kk4-7'!$A$1, AD179, "")</f>
        <v/>
      </c>
      <c r="AF179" s="79">
        <f t="shared" si="24"/>
        <v>458</v>
      </c>
    </row>
    <row r="180" spans="1:32" x14ac:dyDescent="0.25">
      <c r="A180" s="122">
        <f t="shared" si="25"/>
        <v>168</v>
      </c>
      <c r="B180" s="80" t="s">
        <v>556</v>
      </c>
      <c r="C180" s="122">
        <v>2</v>
      </c>
      <c r="D180" s="79" t="s">
        <v>532</v>
      </c>
      <c r="E180" s="79" t="s">
        <v>533</v>
      </c>
      <c r="F180" s="120">
        <v>14</v>
      </c>
      <c r="G180" s="79">
        <v>2018</v>
      </c>
      <c r="H180" s="81" t="s">
        <v>536</v>
      </c>
      <c r="J180" s="81" t="s">
        <v>114</v>
      </c>
      <c r="K180" s="79" t="s">
        <v>377</v>
      </c>
      <c r="L180" s="116" t="s">
        <v>540</v>
      </c>
      <c r="N180" s="79" t="s">
        <v>149</v>
      </c>
      <c r="O180" s="166">
        <v>1</v>
      </c>
      <c r="P180" s="83">
        <v>2981000</v>
      </c>
      <c r="Q180" s="79" t="s">
        <v>557</v>
      </c>
      <c r="S180" s="122">
        <v>1</v>
      </c>
      <c r="T180" s="124">
        <v>25</v>
      </c>
      <c r="V180" s="79" t="str">
        <f>IF(AND(C180=2, T180&lt;&gt;""), _xlfn.IFNA(VLOOKUP(T180,'kk1'!$B$10:$C$109, 2, FALSE), ""), "")</f>
        <v>Balai Penyuluh TASIKMADU</v>
      </c>
      <c r="W180" s="117">
        <v>1</v>
      </c>
      <c r="X180" s="79" t="str">
        <f t="shared" si="18"/>
        <v>Baik</v>
      </c>
      <c r="Y180" s="79" t="str">
        <f t="shared" si="19"/>
        <v>Benar</v>
      </c>
      <c r="Z180" s="79">
        <f t="shared" si="20"/>
        <v>1</v>
      </c>
      <c r="AA180" s="79" t="str">
        <f t="shared" si="21"/>
        <v>update ta_kib_b set kd_ruang = 25 where idpemda = '10020010012000947'</v>
      </c>
      <c r="AB180" s="79" t="str">
        <f t="shared" si="22"/>
        <v>Ta_Fn_KIB_B_Sensus</v>
      </c>
      <c r="AC180" s="79" t="str">
        <f t="shared" si="23"/>
        <v>update Ta_Fn_KIB_B_Sensus set sensus = 1 where idpemda = '10020010012000947'</v>
      </c>
      <c r="AD180" s="79">
        <f>ROWS($B$13:B180)</f>
        <v>168</v>
      </c>
      <c r="AE180" s="79" t="str">
        <f>IF(W180='kk4-7'!$A$1, AD180, "")</f>
        <v/>
      </c>
      <c r="AF180" s="79">
        <f t="shared" si="24"/>
        <v>459</v>
      </c>
    </row>
    <row r="181" spans="1:32" x14ac:dyDescent="0.25">
      <c r="A181" s="122">
        <f t="shared" si="25"/>
        <v>169</v>
      </c>
      <c r="B181" s="80" t="s">
        <v>558</v>
      </c>
      <c r="C181" s="122">
        <v>2</v>
      </c>
      <c r="D181" s="79" t="s">
        <v>532</v>
      </c>
      <c r="E181" s="79" t="s">
        <v>533</v>
      </c>
      <c r="F181" s="120">
        <v>15</v>
      </c>
      <c r="G181" s="79">
        <v>2018</v>
      </c>
      <c r="H181" s="81" t="s">
        <v>536</v>
      </c>
      <c r="J181" s="81" t="s">
        <v>114</v>
      </c>
      <c r="K181" s="79" t="s">
        <v>377</v>
      </c>
      <c r="L181" s="116" t="s">
        <v>540</v>
      </c>
      <c r="N181" s="79" t="s">
        <v>149</v>
      </c>
      <c r="O181" s="166">
        <v>1</v>
      </c>
      <c r="P181" s="83">
        <v>2981000</v>
      </c>
      <c r="Q181" s="79" t="s">
        <v>559</v>
      </c>
      <c r="S181" s="122">
        <v>1</v>
      </c>
      <c r="T181" s="124">
        <v>26</v>
      </c>
      <c r="V181" s="79" t="str">
        <f>IF(AND(C181=2, T181&lt;&gt;""), _xlfn.IFNA(VLOOKUP(T181,'kk1'!$B$10:$C$109, 2, FALSE), ""), "")</f>
        <v>Balai Penyuluh JATEN</v>
      </c>
      <c r="W181" s="117">
        <v>4</v>
      </c>
      <c r="X181" s="79" t="str">
        <f t="shared" si="18"/>
        <v>Tidak Ditemukan</v>
      </c>
      <c r="Y181" s="79" t="str">
        <f t="shared" si="19"/>
        <v>Benar</v>
      </c>
      <c r="Z181" s="79">
        <f t="shared" si="20"/>
        <v>1</v>
      </c>
      <c r="AA181" s="79" t="str">
        <f t="shared" si="21"/>
        <v>update ta_kib_b set kd_ruang = 26 where idpemda = '10020010012000948'</v>
      </c>
      <c r="AB181" s="79" t="str">
        <f t="shared" si="22"/>
        <v>Ta_Fn_KIB_B_Sensus</v>
      </c>
      <c r="AC181" s="79" t="str">
        <f t="shared" si="23"/>
        <v>update Ta_Fn_KIB_B_Sensus set sensus = 4 where idpemda = '10020010012000948'</v>
      </c>
      <c r="AD181" s="79">
        <f>ROWS($B$13:B181)</f>
        <v>169</v>
      </c>
      <c r="AE181" s="79" t="str">
        <f>IF(W181='kk4-7'!$A$1, AD181, "")</f>
        <v/>
      </c>
      <c r="AF181" s="79">
        <f t="shared" si="24"/>
        <v>460</v>
      </c>
    </row>
    <row r="182" spans="1:32" x14ac:dyDescent="0.25">
      <c r="A182" s="122">
        <f t="shared" si="25"/>
        <v>170</v>
      </c>
      <c r="B182" s="80" t="s">
        <v>560</v>
      </c>
      <c r="C182" s="122">
        <v>2</v>
      </c>
      <c r="D182" s="79" t="s">
        <v>532</v>
      </c>
      <c r="E182" s="79" t="s">
        <v>533</v>
      </c>
      <c r="F182" s="120">
        <v>16</v>
      </c>
      <c r="G182" s="79">
        <v>2018</v>
      </c>
      <c r="H182" s="81" t="s">
        <v>536</v>
      </c>
      <c r="J182" s="81" t="s">
        <v>114</v>
      </c>
      <c r="K182" s="79" t="s">
        <v>377</v>
      </c>
      <c r="L182" s="116" t="s">
        <v>540</v>
      </c>
      <c r="N182" s="79" t="s">
        <v>149</v>
      </c>
      <c r="O182" s="166">
        <v>1</v>
      </c>
      <c r="P182" s="83">
        <v>2981000</v>
      </c>
      <c r="Q182" s="79" t="s">
        <v>561</v>
      </c>
      <c r="S182" s="122">
        <v>1</v>
      </c>
      <c r="T182" s="124">
        <v>27</v>
      </c>
      <c r="V182" s="79" t="str">
        <f>IF(AND(C182=2, T182&lt;&gt;""), _xlfn.IFNA(VLOOKUP(T182,'kk1'!$B$10:$C$109, 2, FALSE), ""), "")</f>
        <v>Balai Penyuluh COLOMADU</v>
      </c>
      <c r="W182" s="117">
        <v>1</v>
      </c>
      <c r="X182" s="79" t="str">
        <f t="shared" si="18"/>
        <v>Baik</v>
      </c>
      <c r="Y182" s="79" t="str">
        <f t="shared" si="19"/>
        <v>Benar</v>
      </c>
      <c r="Z182" s="79">
        <f t="shared" si="20"/>
        <v>1</v>
      </c>
      <c r="AA182" s="79" t="str">
        <f t="shared" si="21"/>
        <v>update ta_kib_b set kd_ruang = 27 where idpemda = '10020010012000949'</v>
      </c>
      <c r="AB182" s="79" t="str">
        <f t="shared" si="22"/>
        <v>Ta_Fn_KIB_B_Sensus</v>
      </c>
      <c r="AC182" s="79" t="str">
        <f t="shared" si="23"/>
        <v>update Ta_Fn_KIB_B_Sensus set sensus = 1 where idpemda = '10020010012000949'</v>
      </c>
      <c r="AD182" s="79">
        <f>ROWS($B$13:B182)</f>
        <v>170</v>
      </c>
      <c r="AE182" s="79" t="str">
        <f>IF(W182='kk4-7'!$A$1, AD182, "")</f>
        <v/>
      </c>
      <c r="AF182" s="79">
        <f t="shared" si="24"/>
        <v>461</v>
      </c>
    </row>
    <row r="183" spans="1:32" x14ac:dyDescent="0.25">
      <c r="A183" s="122">
        <f t="shared" si="25"/>
        <v>171</v>
      </c>
      <c r="B183" s="80" t="s">
        <v>562</v>
      </c>
      <c r="C183" s="122">
        <v>2</v>
      </c>
      <c r="D183" s="79" t="s">
        <v>532</v>
      </c>
      <c r="E183" s="79" t="s">
        <v>533</v>
      </c>
      <c r="F183" s="120">
        <v>17</v>
      </c>
      <c r="G183" s="79">
        <v>2018</v>
      </c>
      <c r="H183" s="81" t="s">
        <v>536</v>
      </c>
      <c r="J183" s="81" t="s">
        <v>114</v>
      </c>
      <c r="K183" s="79" t="s">
        <v>377</v>
      </c>
      <c r="L183" s="116" t="s">
        <v>540</v>
      </c>
      <c r="N183" s="79" t="s">
        <v>149</v>
      </c>
      <c r="O183" s="166">
        <v>1</v>
      </c>
      <c r="P183" s="83">
        <v>2981000</v>
      </c>
      <c r="Q183" s="79" t="s">
        <v>563</v>
      </c>
      <c r="S183" s="122">
        <v>1</v>
      </c>
      <c r="T183" s="124">
        <v>28</v>
      </c>
      <c r="V183" s="79" t="str">
        <f>IF(AND(C183=2, T183&lt;&gt;""), _xlfn.IFNA(VLOOKUP(T183,'kk1'!$B$10:$C$109, 2, FALSE), ""), "")</f>
        <v>Balai Penyuluh GONDANGREJO</v>
      </c>
      <c r="W183" s="117">
        <v>1</v>
      </c>
      <c r="X183" s="79" t="str">
        <f t="shared" si="18"/>
        <v>Baik</v>
      </c>
      <c r="Y183" s="79" t="str">
        <f t="shared" si="19"/>
        <v>Benar</v>
      </c>
      <c r="Z183" s="79">
        <f t="shared" si="20"/>
        <v>1</v>
      </c>
      <c r="AA183" s="79" t="str">
        <f t="shared" si="21"/>
        <v>update ta_kib_b set kd_ruang = 28 where idpemda = '10020010012000950'</v>
      </c>
      <c r="AB183" s="79" t="str">
        <f t="shared" si="22"/>
        <v>Ta_Fn_KIB_B_Sensus</v>
      </c>
      <c r="AC183" s="79" t="str">
        <f t="shared" si="23"/>
        <v>update Ta_Fn_KIB_B_Sensus set sensus = 1 where idpemda = '10020010012000950'</v>
      </c>
      <c r="AD183" s="79">
        <f>ROWS($B$13:B183)</f>
        <v>171</v>
      </c>
      <c r="AE183" s="79" t="str">
        <f>IF(W183='kk4-7'!$A$1, AD183, "")</f>
        <v/>
      </c>
      <c r="AF183" s="79">
        <f t="shared" si="24"/>
        <v>462</v>
      </c>
    </row>
    <row r="184" spans="1:32" x14ac:dyDescent="0.25">
      <c r="A184" s="122">
        <f t="shared" si="25"/>
        <v>172</v>
      </c>
      <c r="B184" s="80" t="s">
        <v>564</v>
      </c>
      <c r="C184" s="122">
        <v>2</v>
      </c>
      <c r="D184" s="79" t="s">
        <v>532</v>
      </c>
      <c r="E184" s="79" t="s">
        <v>533</v>
      </c>
      <c r="F184" s="120">
        <v>18</v>
      </c>
      <c r="G184" s="79">
        <v>2018</v>
      </c>
      <c r="H184" s="81" t="s">
        <v>536</v>
      </c>
      <c r="J184" s="81" t="s">
        <v>114</v>
      </c>
      <c r="K184" s="79" t="s">
        <v>377</v>
      </c>
      <c r="L184" s="116" t="s">
        <v>540</v>
      </c>
      <c r="N184" s="79" t="s">
        <v>149</v>
      </c>
      <c r="O184" s="166">
        <v>1</v>
      </c>
      <c r="P184" s="83">
        <v>2981000</v>
      </c>
      <c r="Q184" s="79" t="s">
        <v>565</v>
      </c>
      <c r="S184" s="122">
        <v>1</v>
      </c>
      <c r="T184" s="124">
        <v>29</v>
      </c>
      <c r="V184" s="79" t="str">
        <f>IF(AND(C184=2, T184&lt;&gt;""), _xlfn.IFNA(VLOOKUP(T184,'kk1'!$B$10:$C$109, 2, FALSE), ""), "")</f>
        <v>Balai Penyuluh KEBAKKRAMAT</v>
      </c>
      <c r="W184" s="117">
        <v>1</v>
      </c>
      <c r="X184" s="79" t="str">
        <f t="shared" si="18"/>
        <v>Baik</v>
      </c>
      <c r="Y184" s="79" t="str">
        <f t="shared" si="19"/>
        <v>Benar</v>
      </c>
      <c r="Z184" s="79">
        <f t="shared" si="20"/>
        <v>1</v>
      </c>
      <c r="AA184" s="79" t="str">
        <f t="shared" si="21"/>
        <v>update ta_kib_b set kd_ruang = 29 where idpemda = '10020010012000951'</v>
      </c>
      <c r="AB184" s="79" t="str">
        <f t="shared" si="22"/>
        <v>Ta_Fn_KIB_B_Sensus</v>
      </c>
      <c r="AC184" s="79" t="str">
        <f t="shared" si="23"/>
        <v>update Ta_Fn_KIB_B_Sensus set sensus = 1 where idpemda = '10020010012000951'</v>
      </c>
      <c r="AD184" s="79">
        <f>ROWS($B$13:B184)</f>
        <v>172</v>
      </c>
      <c r="AE184" s="79" t="str">
        <f>IF(W184='kk4-7'!$A$1, AD184, "")</f>
        <v/>
      </c>
      <c r="AF184" s="79">
        <f t="shared" si="24"/>
        <v>463</v>
      </c>
    </row>
    <row r="185" spans="1:32" x14ac:dyDescent="0.25">
      <c r="A185" s="122">
        <f t="shared" si="25"/>
        <v>173</v>
      </c>
      <c r="B185" s="80" t="s">
        <v>566</v>
      </c>
      <c r="C185" s="122">
        <v>2</v>
      </c>
      <c r="D185" s="79" t="s">
        <v>532</v>
      </c>
      <c r="E185" s="79" t="s">
        <v>533</v>
      </c>
      <c r="F185" s="120">
        <v>19</v>
      </c>
      <c r="G185" s="79">
        <v>2018</v>
      </c>
      <c r="H185" s="81" t="s">
        <v>536</v>
      </c>
      <c r="J185" s="81" t="s">
        <v>114</v>
      </c>
      <c r="K185" s="79" t="s">
        <v>377</v>
      </c>
      <c r="L185" s="116" t="s">
        <v>540</v>
      </c>
      <c r="N185" s="79" t="s">
        <v>149</v>
      </c>
      <c r="O185" s="166">
        <v>1</v>
      </c>
      <c r="P185" s="83">
        <v>2981000</v>
      </c>
      <c r="Q185" s="79" t="s">
        <v>567</v>
      </c>
      <c r="S185" s="122">
        <v>1</v>
      </c>
      <c r="T185" s="124">
        <v>30</v>
      </c>
      <c r="V185" s="79" t="str">
        <f>IF(AND(C185=2, T185&lt;&gt;""), _xlfn.IFNA(VLOOKUP(T185,'kk1'!$B$10:$C$109, 2, FALSE), ""), "")</f>
        <v>Balai Penyuluh MOJOGEDANG</v>
      </c>
      <c r="W185" s="117">
        <v>1</v>
      </c>
      <c r="X185" s="79" t="str">
        <f t="shared" si="18"/>
        <v>Baik</v>
      </c>
      <c r="Y185" s="79" t="str">
        <f t="shared" si="19"/>
        <v>Benar</v>
      </c>
      <c r="Z185" s="79">
        <f t="shared" si="20"/>
        <v>1</v>
      </c>
      <c r="AA185" s="79" t="str">
        <f t="shared" si="21"/>
        <v>update ta_kib_b set kd_ruang = 30 where idpemda = '10020010012000952'</v>
      </c>
      <c r="AB185" s="79" t="str">
        <f t="shared" si="22"/>
        <v>Ta_Fn_KIB_B_Sensus</v>
      </c>
      <c r="AC185" s="79" t="str">
        <f t="shared" si="23"/>
        <v>update Ta_Fn_KIB_B_Sensus set sensus = 1 where idpemda = '10020010012000952'</v>
      </c>
      <c r="AD185" s="79">
        <f>ROWS($B$13:B185)</f>
        <v>173</v>
      </c>
      <c r="AE185" s="79" t="str">
        <f>IF(W185='kk4-7'!$A$1, AD185, "")</f>
        <v/>
      </c>
      <c r="AF185" s="79">
        <f t="shared" si="24"/>
        <v>464</v>
      </c>
    </row>
    <row r="186" spans="1:32" x14ac:dyDescent="0.25">
      <c r="A186" s="122">
        <f t="shared" si="25"/>
        <v>174</v>
      </c>
      <c r="B186" s="80" t="s">
        <v>568</v>
      </c>
      <c r="C186" s="122">
        <v>2</v>
      </c>
      <c r="D186" s="79" t="s">
        <v>532</v>
      </c>
      <c r="E186" s="79" t="s">
        <v>533</v>
      </c>
      <c r="F186" s="120">
        <v>20</v>
      </c>
      <c r="G186" s="79">
        <v>2018</v>
      </c>
      <c r="H186" s="81" t="s">
        <v>536</v>
      </c>
      <c r="J186" s="81" t="s">
        <v>114</v>
      </c>
      <c r="K186" s="79" t="s">
        <v>377</v>
      </c>
      <c r="L186" s="116" t="s">
        <v>540</v>
      </c>
      <c r="N186" s="79" t="s">
        <v>149</v>
      </c>
      <c r="O186" s="166">
        <v>1</v>
      </c>
      <c r="P186" s="83">
        <v>2981000</v>
      </c>
      <c r="Q186" s="79" t="s">
        <v>569</v>
      </c>
      <c r="R186" s="81" t="s">
        <v>2153</v>
      </c>
      <c r="S186" s="122">
        <v>1</v>
      </c>
      <c r="T186" s="124">
        <v>31</v>
      </c>
      <c r="V186" s="79" t="str">
        <f>IF(AND(C186=2, T186&lt;&gt;""), _xlfn.IFNA(VLOOKUP(T186,'kk1'!$B$10:$C$109, 2, FALSE), ""), "")</f>
        <v>Balai Penyuluh KERJO</v>
      </c>
      <c r="W186" s="117">
        <v>3</v>
      </c>
      <c r="X186" s="79" t="str">
        <f t="shared" si="18"/>
        <v>Rusak Berat</v>
      </c>
      <c r="Y186" s="79" t="str">
        <f t="shared" si="19"/>
        <v>Benar</v>
      </c>
      <c r="Z186" s="79">
        <f t="shared" si="20"/>
        <v>1</v>
      </c>
      <c r="AA186" s="79" t="str">
        <f t="shared" si="21"/>
        <v>update ta_kib_b set kd_ruang = 31 where idpemda = '10020010012000953'</v>
      </c>
      <c r="AB186" s="79" t="str">
        <f t="shared" si="22"/>
        <v>Ta_Fn_KIB_B_Sensus</v>
      </c>
      <c r="AC186" s="79" t="str">
        <f t="shared" si="23"/>
        <v>update Ta_Fn_KIB_B_Sensus set sensus = 3 where idpemda = '10020010012000953'</v>
      </c>
      <c r="AD186" s="79">
        <f>ROWS($B$13:B186)</f>
        <v>174</v>
      </c>
      <c r="AE186" s="79" t="str">
        <f>IF(W186='kk4-7'!$A$1, AD186, "")</f>
        <v/>
      </c>
      <c r="AF186" s="79">
        <f t="shared" si="24"/>
        <v>465</v>
      </c>
    </row>
    <row r="187" spans="1:32" x14ac:dyDescent="0.25">
      <c r="A187" s="122">
        <f t="shared" si="25"/>
        <v>175</v>
      </c>
      <c r="B187" s="80" t="s">
        <v>570</v>
      </c>
      <c r="C187" s="122">
        <v>2</v>
      </c>
      <c r="D187" s="79" t="s">
        <v>532</v>
      </c>
      <c r="E187" s="79" t="s">
        <v>533</v>
      </c>
      <c r="F187" s="120">
        <v>21</v>
      </c>
      <c r="G187" s="79">
        <v>2018</v>
      </c>
      <c r="H187" s="81" t="s">
        <v>536</v>
      </c>
      <c r="J187" s="81" t="s">
        <v>114</v>
      </c>
      <c r="K187" s="79" t="s">
        <v>377</v>
      </c>
      <c r="L187" s="116" t="s">
        <v>540</v>
      </c>
      <c r="N187" s="79" t="s">
        <v>149</v>
      </c>
      <c r="O187" s="166">
        <v>1</v>
      </c>
      <c r="P187" s="83">
        <v>2981000</v>
      </c>
      <c r="Q187" s="79" t="s">
        <v>571</v>
      </c>
      <c r="S187" s="122">
        <v>1</v>
      </c>
      <c r="T187" s="124">
        <v>32</v>
      </c>
      <c r="V187" s="79" t="str">
        <f>IF(AND(C187=2, T187&lt;&gt;""), _xlfn.IFNA(VLOOKUP(T187,'kk1'!$B$10:$C$109, 2, FALSE), ""), "")</f>
        <v>Balai Penyuluh JENAWI</v>
      </c>
      <c r="W187" s="117">
        <v>1</v>
      </c>
      <c r="X187" s="79" t="str">
        <f t="shared" si="18"/>
        <v>Baik</v>
      </c>
      <c r="Y187" s="79" t="str">
        <f t="shared" si="19"/>
        <v>Benar</v>
      </c>
      <c r="Z187" s="79">
        <f t="shared" si="20"/>
        <v>1</v>
      </c>
      <c r="AA187" s="79" t="str">
        <f t="shared" si="21"/>
        <v>update ta_kib_b set kd_ruang = 32 where idpemda = '10020010012000954'</v>
      </c>
      <c r="AB187" s="79" t="str">
        <f t="shared" si="22"/>
        <v>Ta_Fn_KIB_B_Sensus</v>
      </c>
      <c r="AC187" s="79" t="str">
        <f t="shared" si="23"/>
        <v>update Ta_Fn_KIB_B_Sensus set sensus = 1 where idpemda = '10020010012000954'</v>
      </c>
      <c r="AD187" s="79">
        <f>ROWS($B$13:B187)</f>
        <v>175</v>
      </c>
      <c r="AE187" s="79" t="str">
        <f>IF(W187='kk4-7'!$A$1, AD187, "")</f>
        <v/>
      </c>
      <c r="AF187" s="79">
        <f t="shared" si="24"/>
        <v>466</v>
      </c>
    </row>
    <row r="188" spans="1:32" x14ac:dyDescent="0.25">
      <c r="A188" s="122">
        <f t="shared" si="25"/>
        <v>176</v>
      </c>
      <c r="B188" s="80" t="s">
        <v>572</v>
      </c>
      <c r="C188" s="122">
        <v>2</v>
      </c>
      <c r="D188" s="79" t="s">
        <v>532</v>
      </c>
      <c r="E188" s="79" t="s">
        <v>533</v>
      </c>
      <c r="F188" s="120">
        <v>22</v>
      </c>
      <c r="G188" s="79">
        <v>2018</v>
      </c>
      <c r="H188" s="81" t="s">
        <v>536</v>
      </c>
      <c r="J188" s="81" t="s">
        <v>114</v>
      </c>
      <c r="K188" s="79" t="s">
        <v>377</v>
      </c>
      <c r="L188" s="116" t="s">
        <v>540</v>
      </c>
      <c r="N188" s="79" t="s">
        <v>149</v>
      </c>
      <c r="O188" s="166">
        <v>1</v>
      </c>
      <c r="P188" s="83">
        <v>2981000</v>
      </c>
      <c r="Q188" s="79" t="s">
        <v>573</v>
      </c>
      <c r="S188" s="122">
        <v>1</v>
      </c>
      <c r="T188" s="117">
        <v>8</v>
      </c>
      <c r="V188" s="79" t="str">
        <f>IF(AND(C188=2, T188&lt;&gt;""), _xlfn.IFNA(VLOOKUP(T188,'kk1'!$B$10:$C$109, 2, FALSE), ""), "")</f>
        <v>Ruang Sekretariat</v>
      </c>
      <c r="W188" s="117">
        <v>1</v>
      </c>
      <c r="X188" s="79" t="str">
        <f t="shared" si="18"/>
        <v>Baik</v>
      </c>
      <c r="Y188" s="79" t="str">
        <f t="shared" si="19"/>
        <v>Benar</v>
      </c>
      <c r="Z188" s="79">
        <f t="shared" si="20"/>
        <v>1</v>
      </c>
      <c r="AA188" s="79" t="str">
        <f t="shared" si="21"/>
        <v>update ta_kib_b set kd_ruang = 8 where idpemda = '10020010012000955'</v>
      </c>
      <c r="AB188" s="79" t="str">
        <f t="shared" si="22"/>
        <v>Ta_Fn_KIB_B_Sensus</v>
      </c>
      <c r="AC188" s="79" t="str">
        <f t="shared" si="23"/>
        <v>update Ta_Fn_KIB_B_Sensus set sensus = 1 where idpemda = '10020010012000955'</v>
      </c>
      <c r="AD188" s="79">
        <f>ROWS($B$13:B188)</f>
        <v>176</v>
      </c>
      <c r="AE188" s="79" t="str">
        <f>IF(W188='kk4-7'!$A$1, AD188, "")</f>
        <v/>
      </c>
      <c r="AF188" s="79">
        <f t="shared" si="24"/>
        <v>467</v>
      </c>
    </row>
    <row r="189" spans="1:32" x14ac:dyDescent="0.25">
      <c r="A189" s="122">
        <f t="shared" si="25"/>
        <v>177</v>
      </c>
      <c r="B189" s="80" t="s">
        <v>574</v>
      </c>
      <c r="C189" s="122">
        <v>2</v>
      </c>
      <c r="D189" s="79" t="s">
        <v>575</v>
      </c>
      <c r="E189" s="79" t="s">
        <v>576</v>
      </c>
      <c r="F189" s="120">
        <v>1</v>
      </c>
      <c r="G189" s="79">
        <v>2012</v>
      </c>
      <c r="H189" s="81" t="s">
        <v>429</v>
      </c>
      <c r="I189" s="81" t="s">
        <v>114</v>
      </c>
      <c r="J189" s="81" t="s">
        <v>114</v>
      </c>
      <c r="K189" s="79" t="s">
        <v>577</v>
      </c>
      <c r="L189" s="116" t="s">
        <v>578</v>
      </c>
      <c r="N189" s="79" t="s">
        <v>149</v>
      </c>
      <c r="O189" s="166">
        <v>1</v>
      </c>
      <c r="P189" s="83">
        <v>400000</v>
      </c>
      <c r="S189" s="122">
        <v>1</v>
      </c>
      <c r="T189" s="117">
        <v>17</v>
      </c>
      <c r="V189" s="79" t="str">
        <f>IF(AND(C189=2, T189&lt;&gt;""), _xlfn.IFNA(VLOOKUP(T189,'kk1'!$B$10:$C$109, 2, FALSE), ""), "")</f>
        <v>Balai Penyuluh JATIYOSO</v>
      </c>
      <c r="W189" s="117">
        <v>2</v>
      </c>
      <c r="X189" s="79" t="str">
        <f t="shared" si="18"/>
        <v>Kurang Baik</v>
      </c>
      <c r="Y189" s="79" t="str">
        <f t="shared" si="19"/>
        <v>Benar</v>
      </c>
      <c r="Z189" s="79">
        <f t="shared" si="20"/>
        <v>1</v>
      </c>
      <c r="AA189" s="79" t="str">
        <f t="shared" si="21"/>
        <v>update ta_kib_b set kd_ruang = 17 where idpemda = '10020010012000206'</v>
      </c>
      <c r="AB189" s="79" t="str">
        <f t="shared" si="22"/>
        <v>Ta_Fn_KIB_B_Sensus</v>
      </c>
      <c r="AC189" s="79" t="str">
        <f t="shared" si="23"/>
        <v>update Ta_Fn_KIB_B_Sensus set sensus = 2 where idpemda = '10020010012000206'</v>
      </c>
      <c r="AD189" s="79">
        <f>ROWS($B$13:B189)</f>
        <v>177</v>
      </c>
      <c r="AE189" s="79" t="str">
        <f>IF(W189='kk4-7'!$A$1, AD189, "")</f>
        <v/>
      </c>
      <c r="AF189" s="79">
        <f t="shared" si="24"/>
        <v>468</v>
      </c>
    </row>
    <row r="190" spans="1:32" x14ac:dyDescent="0.25">
      <c r="A190" s="122">
        <f t="shared" si="25"/>
        <v>178</v>
      </c>
      <c r="B190" s="80" t="s">
        <v>579</v>
      </c>
      <c r="C190" s="122">
        <v>2</v>
      </c>
      <c r="D190" s="79" t="s">
        <v>575</v>
      </c>
      <c r="E190" s="79" t="s">
        <v>576</v>
      </c>
      <c r="F190" s="120">
        <v>2</v>
      </c>
      <c r="G190" s="79">
        <v>2012</v>
      </c>
      <c r="H190" s="81" t="s">
        <v>429</v>
      </c>
      <c r="I190" s="81" t="s">
        <v>114</v>
      </c>
      <c r="J190" s="81" t="s">
        <v>114</v>
      </c>
      <c r="K190" s="79" t="s">
        <v>577</v>
      </c>
      <c r="L190" s="116" t="s">
        <v>578</v>
      </c>
      <c r="N190" s="79" t="s">
        <v>149</v>
      </c>
      <c r="O190" s="166">
        <v>1</v>
      </c>
      <c r="P190" s="83">
        <v>400000</v>
      </c>
      <c r="S190" s="122">
        <v>1</v>
      </c>
      <c r="T190" s="117">
        <v>16</v>
      </c>
      <c r="V190" s="79" t="str">
        <f>IF(AND(C190=2, T190&lt;&gt;""), _xlfn.IFNA(VLOOKUP(T190,'kk1'!$B$10:$C$109, 2, FALSE), ""), "")</f>
        <v>Balai Penyuluh JATIPURO</v>
      </c>
      <c r="W190" s="117">
        <v>2</v>
      </c>
      <c r="X190" s="79" t="str">
        <f t="shared" si="18"/>
        <v>Kurang Baik</v>
      </c>
      <c r="Y190" s="79" t="str">
        <f t="shared" si="19"/>
        <v>Benar</v>
      </c>
      <c r="Z190" s="79">
        <f t="shared" si="20"/>
        <v>1</v>
      </c>
      <c r="AA190" s="79" t="str">
        <f t="shared" si="21"/>
        <v>update ta_kib_b set kd_ruang = 16 where idpemda = '10020010012000207'</v>
      </c>
      <c r="AB190" s="79" t="str">
        <f t="shared" si="22"/>
        <v>Ta_Fn_KIB_B_Sensus</v>
      </c>
      <c r="AC190" s="79" t="str">
        <f t="shared" si="23"/>
        <v>update Ta_Fn_KIB_B_Sensus set sensus = 2 where idpemda = '10020010012000207'</v>
      </c>
      <c r="AD190" s="79">
        <f>ROWS($B$13:B190)</f>
        <v>178</v>
      </c>
      <c r="AE190" s="79" t="str">
        <f>IF(W190='kk4-7'!$A$1, AD190, "")</f>
        <v/>
      </c>
      <c r="AF190" s="79">
        <f t="shared" si="24"/>
        <v>469</v>
      </c>
    </row>
    <row r="191" spans="1:32" x14ac:dyDescent="0.25">
      <c r="A191" s="122">
        <f t="shared" si="25"/>
        <v>179</v>
      </c>
      <c r="B191" s="80" t="s">
        <v>580</v>
      </c>
      <c r="C191" s="122">
        <v>2</v>
      </c>
      <c r="D191" s="79" t="s">
        <v>575</v>
      </c>
      <c r="E191" s="79" t="s">
        <v>576</v>
      </c>
      <c r="F191" s="120">
        <v>3</v>
      </c>
      <c r="G191" s="79">
        <v>2012</v>
      </c>
      <c r="H191" s="81" t="s">
        <v>429</v>
      </c>
      <c r="I191" s="81" t="s">
        <v>114</v>
      </c>
      <c r="J191" s="81" t="s">
        <v>114</v>
      </c>
      <c r="K191" s="79" t="s">
        <v>577</v>
      </c>
      <c r="L191" s="116" t="s">
        <v>578</v>
      </c>
      <c r="N191" s="79" t="s">
        <v>149</v>
      </c>
      <c r="O191" s="166">
        <v>1</v>
      </c>
      <c r="P191" s="83">
        <v>400000</v>
      </c>
      <c r="S191" s="122">
        <v>1</v>
      </c>
      <c r="T191" s="117">
        <v>32</v>
      </c>
      <c r="V191" s="79" t="str">
        <f>IF(AND(C191=2, T191&lt;&gt;""), _xlfn.IFNA(VLOOKUP(T191,'kk1'!$B$10:$C$109, 2, FALSE), ""), "")</f>
        <v>Balai Penyuluh JENAWI</v>
      </c>
      <c r="W191" s="117">
        <v>1</v>
      </c>
      <c r="X191" s="79" t="str">
        <f t="shared" si="18"/>
        <v>Baik</v>
      </c>
      <c r="Y191" s="79" t="str">
        <f t="shared" si="19"/>
        <v>Benar</v>
      </c>
      <c r="Z191" s="79">
        <f t="shared" si="20"/>
        <v>1</v>
      </c>
      <c r="AA191" s="79" t="str">
        <f t="shared" si="21"/>
        <v>update ta_kib_b set kd_ruang = 32 where idpemda = '10020010012000208'</v>
      </c>
      <c r="AB191" s="79" t="str">
        <f t="shared" si="22"/>
        <v>Ta_Fn_KIB_B_Sensus</v>
      </c>
      <c r="AC191" s="79" t="str">
        <f t="shared" si="23"/>
        <v>update Ta_Fn_KIB_B_Sensus set sensus = 1 where idpemda = '10020010012000208'</v>
      </c>
      <c r="AD191" s="79">
        <f>ROWS($B$13:B191)</f>
        <v>179</v>
      </c>
      <c r="AE191" s="79" t="str">
        <f>IF(W191='kk4-7'!$A$1, AD191, "")</f>
        <v/>
      </c>
      <c r="AF191" s="79">
        <f t="shared" si="24"/>
        <v>470</v>
      </c>
    </row>
    <row r="192" spans="1:32" x14ac:dyDescent="0.25">
      <c r="A192" s="122">
        <f t="shared" si="25"/>
        <v>180</v>
      </c>
      <c r="B192" s="80" t="s">
        <v>581</v>
      </c>
      <c r="C192" s="122">
        <v>2</v>
      </c>
      <c r="D192" s="79" t="s">
        <v>575</v>
      </c>
      <c r="E192" s="79" t="s">
        <v>576</v>
      </c>
      <c r="F192" s="120">
        <v>4</v>
      </c>
      <c r="G192" s="79">
        <v>2012</v>
      </c>
      <c r="H192" s="81" t="s">
        <v>429</v>
      </c>
      <c r="I192" s="81" t="s">
        <v>114</v>
      </c>
      <c r="J192" s="81" t="s">
        <v>114</v>
      </c>
      <c r="K192" s="79" t="s">
        <v>577</v>
      </c>
      <c r="L192" s="116" t="s">
        <v>578</v>
      </c>
      <c r="N192" s="79" t="s">
        <v>149</v>
      </c>
      <c r="O192" s="166">
        <v>1</v>
      </c>
      <c r="P192" s="83">
        <v>400000</v>
      </c>
      <c r="S192" s="122">
        <v>1</v>
      </c>
      <c r="T192" s="117">
        <v>31</v>
      </c>
      <c r="V192" s="79" t="str">
        <f>IF(AND(C192=2, T192&lt;&gt;""), _xlfn.IFNA(VLOOKUP(T192,'kk1'!$B$10:$C$109, 2, FALSE), ""), "")</f>
        <v>Balai Penyuluh KERJO</v>
      </c>
      <c r="W192" s="117">
        <v>1</v>
      </c>
      <c r="X192" s="79" t="str">
        <f t="shared" si="18"/>
        <v>Baik</v>
      </c>
      <c r="Y192" s="79" t="str">
        <f t="shared" si="19"/>
        <v>Benar</v>
      </c>
      <c r="Z192" s="79">
        <f t="shared" si="20"/>
        <v>1</v>
      </c>
      <c r="AA192" s="79" t="str">
        <f t="shared" si="21"/>
        <v>update ta_kib_b set kd_ruang = 31 where idpemda = '10020010012000209'</v>
      </c>
      <c r="AB192" s="79" t="str">
        <f t="shared" si="22"/>
        <v>Ta_Fn_KIB_B_Sensus</v>
      </c>
      <c r="AC192" s="79" t="str">
        <f t="shared" si="23"/>
        <v>update Ta_Fn_KIB_B_Sensus set sensus = 1 where idpemda = '10020010012000209'</v>
      </c>
      <c r="AD192" s="79">
        <f>ROWS($B$13:B192)</f>
        <v>180</v>
      </c>
      <c r="AE192" s="79" t="str">
        <f>IF(W192='kk4-7'!$A$1, AD192, "")</f>
        <v/>
      </c>
      <c r="AF192" s="79">
        <f t="shared" si="24"/>
        <v>471</v>
      </c>
    </row>
    <row r="193" spans="1:45" x14ac:dyDescent="0.25">
      <c r="A193" s="122">
        <f t="shared" si="25"/>
        <v>181</v>
      </c>
      <c r="B193" s="80" t="s">
        <v>582</v>
      </c>
      <c r="C193" s="122">
        <v>2</v>
      </c>
      <c r="D193" s="79" t="s">
        <v>575</v>
      </c>
      <c r="E193" s="79" t="s">
        <v>576</v>
      </c>
      <c r="F193" s="120">
        <v>5</v>
      </c>
      <c r="G193" s="79">
        <v>2012</v>
      </c>
      <c r="H193" s="81" t="s">
        <v>429</v>
      </c>
      <c r="I193" s="81" t="s">
        <v>114</v>
      </c>
      <c r="J193" s="81" t="s">
        <v>114</v>
      </c>
      <c r="K193" s="79" t="s">
        <v>577</v>
      </c>
      <c r="L193" s="116" t="s">
        <v>578</v>
      </c>
      <c r="N193" s="79" t="s">
        <v>149</v>
      </c>
      <c r="O193" s="166">
        <v>1</v>
      </c>
      <c r="P193" s="83">
        <v>400000</v>
      </c>
      <c r="S193" s="122">
        <v>1</v>
      </c>
      <c r="T193" s="117">
        <v>29</v>
      </c>
      <c r="V193" s="79" t="str">
        <f>IF(AND(C193=2, T193&lt;&gt;""), _xlfn.IFNA(VLOOKUP(T193,'kk1'!$B$10:$C$109, 2, FALSE), ""), "")</f>
        <v>Balai Penyuluh KEBAKKRAMAT</v>
      </c>
      <c r="W193" s="117">
        <v>1</v>
      </c>
      <c r="X193" s="79" t="str">
        <f t="shared" si="18"/>
        <v>Baik</v>
      </c>
      <c r="Y193" s="79" t="str">
        <f t="shared" si="19"/>
        <v>Benar</v>
      </c>
      <c r="Z193" s="79">
        <f t="shared" si="20"/>
        <v>1</v>
      </c>
      <c r="AA193" s="79" t="str">
        <f t="shared" si="21"/>
        <v>update ta_kib_b set kd_ruang = 29 where idpemda = '10020010012000210'</v>
      </c>
      <c r="AB193" s="79" t="str">
        <f t="shared" si="22"/>
        <v>Ta_Fn_KIB_B_Sensus</v>
      </c>
      <c r="AC193" s="79" t="str">
        <f t="shared" si="23"/>
        <v>update Ta_Fn_KIB_B_Sensus set sensus = 1 where idpemda = '10020010012000210'</v>
      </c>
      <c r="AD193" s="79">
        <f>ROWS($B$13:B193)</f>
        <v>181</v>
      </c>
      <c r="AE193" s="79" t="str">
        <f>IF(W193='kk4-7'!$A$1, AD193, "")</f>
        <v/>
      </c>
      <c r="AF193" s="79">
        <f t="shared" si="24"/>
        <v>474</v>
      </c>
    </row>
    <row r="194" spans="1:45" x14ac:dyDescent="0.25">
      <c r="A194" s="122">
        <f t="shared" si="25"/>
        <v>182</v>
      </c>
      <c r="B194" s="80" t="s">
        <v>583</v>
      </c>
      <c r="C194" s="122">
        <v>2</v>
      </c>
      <c r="D194" s="79" t="s">
        <v>575</v>
      </c>
      <c r="E194" s="79" t="s">
        <v>576</v>
      </c>
      <c r="F194" s="120">
        <v>6</v>
      </c>
      <c r="G194" s="79">
        <v>2012</v>
      </c>
      <c r="H194" s="81" t="s">
        <v>429</v>
      </c>
      <c r="I194" s="81" t="s">
        <v>114</v>
      </c>
      <c r="J194" s="81" t="s">
        <v>114</v>
      </c>
      <c r="K194" s="79" t="s">
        <v>577</v>
      </c>
      <c r="L194" s="116" t="s">
        <v>578</v>
      </c>
      <c r="N194" s="79" t="s">
        <v>149</v>
      </c>
      <c r="O194" s="166">
        <v>1</v>
      </c>
      <c r="P194" s="83">
        <v>400000</v>
      </c>
      <c r="S194" s="122">
        <v>1</v>
      </c>
      <c r="T194" s="117">
        <v>21</v>
      </c>
      <c r="V194" s="79" t="str">
        <f>IF(AND(C194=2, T194&lt;&gt;""), _xlfn.IFNA(VLOOKUP(T194,'kk1'!$B$10:$C$109, 2, FALSE), ""), "")</f>
        <v>Balai Penyuluh TAWANGMANGU</v>
      </c>
      <c r="W194" s="117">
        <v>1</v>
      </c>
      <c r="X194" s="79" t="str">
        <f t="shared" si="18"/>
        <v>Baik</v>
      </c>
      <c r="Y194" s="79" t="str">
        <f t="shared" si="19"/>
        <v>Benar</v>
      </c>
      <c r="Z194" s="79">
        <f t="shared" si="20"/>
        <v>1</v>
      </c>
      <c r="AA194" s="79" t="str">
        <f t="shared" si="21"/>
        <v>update ta_kib_b set kd_ruang = 21 where idpemda = '10020010012000211'</v>
      </c>
      <c r="AB194" s="79" t="str">
        <f t="shared" si="22"/>
        <v>Ta_Fn_KIB_B_Sensus</v>
      </c>
      <c r="AC194" s="79" t="str">
        <f t="shared" si="23"/>
        <v>update Ta_Fn_KIB_B_Sensus set sensus = 1 where idpemda = '10020010012000211'</v>
      </c>
      <c r="AD194" s="79">
        <f>ROWS($B$13:B194)</f>
        <v>182</v>
      </c>
      <c r="AE194" s="79" t="str">
        <f>IF(W194='kk4-7'!$A$1, AD194, "")</f>
        <v/>
      </c>
      <c r="AF194" s="79">
        <f t="shared" si="24"/>
        <v>475</v>
      </c>
    </row>
    <row r="195" spans="1:45" s="133" customFormat="1" x14ac:dyDescent="0.25">
      <c r="A195" s="135">
        <f t="shared" si="25"/>
        <v>183</v>
      </c>
      <c r="B195" s="134" t="s">
        <v>584</v>
      </c>
      <c r="C195" s="135">
        <v>2</v>
      </c>
      <c r="D195" s="133" t="s">
        <v>575</v>
      </c>
      <c r="E195" s="133" t="s">
        <v>576</v>
      </c>
      <c r="F195" s="136">
        <v>7</v>
      </c>
      <c r="G195" s="133">
        <v>2013</v>
      </c>
      <c r="H195" s="133" t="s">
        <v>114</v>
      </c>
      <c r="I195" s="133" t="s">
        <v>114</v>
      </c>
      <c r="J195" s="133" t="s">
        <v>114</v>
      </c>
      <c r="K195" s="133" t="s">
        <v>585</v>
      </c>
      <c r="L195" s="136" t="s">
        <v>586</v>
      </c>
      <c r="N195" s="133" t="s">
        <v>149</v>
      </c>
      <c r="O195" s="168">
        <v>1</v>
      </c>
      <c r="P195" s="138">
        <v>2340000</v>
      </c>
      <c r="Q195" s="133" t="s">
        <v>587</v>
      </c>
      <c r="R195" s="133" t="s">
        <v>2161</v>
      </c>
      <c r="S195" s="135">
        <v>1</v>
      </c>
      <c r="T195" s="135">
        <v>8</v>
      </c>
      <c r="V195" s="133" t="str">
        <f>IF(AND(C195=2, T195&lt;&gt;""), _xlfn.IFNA(VLOOKUP(T195,'kk1'!$B$10:$C$109, 2, FALSE), ""), "")</f>
        <v>Ruang Sekretariat</v>
      </c>
      <c r="W195" s="135">
        <v>1</v>
      </c>
      <c r="X195" s="133" t="str">
        <f t="shared" si="18"/>
        <v>Baik</v>
      </c>
      <c r="Y195" s="133" t="str">
        <f t="shared" si="19"/>
        <v>Benar</v>
      </c>
      <c r="Z195" s="133">
        <f t="shared" si="20"/>
        <v>1</v>
      </c>
      <c r="AA195" s="133" t="str">
        <f t="shared" si="21"/>
        <v>update ta_kib_b set kd_ruang = 8 where idpemda = '10020010012000212'</v>
      </c>
      <c r="AB195" s="133" t="str">
        <f t="shared" si="22"/>
        <v>Ta_Fn_KIB_B_Sensus</v>
      </c>
      <c r="AC195" s="133" t="str">
        <f t="shared" si="23"/>
        <v>update Ta_Fn_KIB_B_Sensus set sensus = 1 where idpemda = '10020010012000212'</v>
      </c>
      <c r="AD195" s="133">
        <f>ROWS($B$13:B195)</f>
        <v>183</v>
      </c>
      <c r="AE195" s="133" t="str">
        <f>IF(W195='kk4-7'!$A$1, AD195, "")</f>
        <v/>
      </c>
      <c r="AF195" s="133">
        <f t="shared" si="24"/>
        <v>476</v>
      </c>
      <c r="AH195" s="137"/>
      <c r="AI195" s="138"/>
      <c r="AJ195" s="137"/>
      <c r="AK195" s="138"/>
      <c r="AL195" s="137"/>
      <c r="AM195" s="138"/>
      <c r="AN195" s="137"/>
      <c r="AO195" s="138"/>
      <c r="AP195" s="137"/>
      <c r="AQ195" s="138"/>
      <c r="AR195" s="139"/>
      <c r="AS195" s="138"/>
    </row>
    <row r="196" spans="1:45" x14ac:dyDescent="0.25">
      <c r="A196" s="122">
        <f t="shared" si="25"/>
        <v>184</v>
      </c>
      <c r="B196" s="80" t="s">
        <v>588</v>
      </c>
      <c r="C196" s="122">
        <v>2</v>
      </c>
      <c r="D196" s="79" t="s">
        <v>575</v>
      </c>
      <c r="E196" s="79" t="s">
        <v>576</v>
      </c>
      <c r="F196" s="120">
        <v>8</v>
      </c>
      <c r="G196" s="79">
        <v>2017</v>
      </c>
      <c r="H196" s="81" t="s">
        <v>453</v>
      </c>
      <c r="J196" s="81" t="s">
        <v>114</v>
      </c>
      <c r="K196" s="79" t="s">
        <v>589</v>
      </c>
      <c r="N196" s="79" t="s">
        <v>149</v>
      </c>
      <c r="O196" s="166">
        <v>1</v>
      </c>
      <c r="P196" s="83">
        <v>250000</v>
      </c>
      <c r="Q196" s="79" t="s">
        <v>449</v>
      </c>
      <c r="S196" s="122">
        <v>1</v>
      </c>
      <c r="T196" s="117">
        <v>18</v>
      </c>
      <c r="V196" s="79" t="str">
        <f>IF(AND(C196=2, T196&lt;&gt;""), _xlfn.IFNA(VLOOKUP(T196,'kk1'!$B$10:$C$109, 2, FALSE), ""), "")</f>
        <v>Balai Penyuluh JUMAPOLO</v>
      </c>
      <c r="X196" s="79" t="str">
        <f t="shared" si="18"/>
        <v/>
      </c>
      <c r="Y196" s="79" t="str">
        <f t="shared" si="19"/>
        <v>Belum diisi</v>
      </c>
      <c r="Z196" s="79">
        <f t="shared" si="20"/>
        <v>0</v>
      </c>
      <c r="AA196" s="79" t="str">
        <f t="shared" si="21"/>
        <v>update ta_kib_b set kd_ruang = 18 where idpemda = '10020010012000867'</v>
      </c>
      <c r="AB196" s="79" t="str">
        <f t="shared" si="22"/>
        <v>Ta_Fn_KIB_B_Sensus</v>
      </c>
      <c r="AC196" s="79" t="str">
        <f t="shared" si="23"/>
        <v/>
      </c>
      <c r="AD196" s="79">
        <f>ROWS($B$13:B196)</f>
        <v>184</v>
      </c>
      <c r="AE196" s="79">
        <f>IF(W196='kk4-7'!$A$1, AD196, "")</f>
        <v>184</v>
      </c>
      <c r="AF196" s="79">
        <f t="shared" si="24"/>
        <v>477</v>
      </c>
    </row>
    <row r="197" spans="1:45" x14ac:dyDescent="0.25">
      <c r="A197" s="122">
        <f t="shared" si="25"/>
        <v>185</v>
      </c>
      <c r="B197" s="80" t="s">
        <v>590</v>
      </c>
      <c r="C197" s="122">
        <v>2</v>
      </c>
      <c r="D197" s="79" t="s">
        <v>591</v>
      </c>
      <c r="E197" s="79" t="s">
        <v>592</v>
      </c>
      <c r="F197" s="120">
        <v>1</v>
      </c>
      <c r="G197" s="79">
        <v>2016</v>
      </c>
      <c r="H197" s="81" t="s">
        <v>593</v>
      </c>
      <c r="I197" s="81" t="s">
        <v>114</v>
      </c>
      <c r="J197" s="81" t="s">
        <v>114</v>
      </c>
      <c r="K197" s="79" t="s">
        <v>594</v>
      </c>
      <c r="L197" s="116" t="s">
        <v>114</v>
      </c>
      <c r="N197" s="79" t="s">
        <v>149</v>
      </c>
      <c r="O197" s="166">
        <v>1</v>
      </c>
      <c r="P197" s="83">
        <v>3250000</v>
      </c>
      <c r="S197" s="122">
        <v>1</v>
      </c>
      <c r="T197" s="117">
        <v>8</v>
      </c>
      <c r="V197" s="79" t="str">
        <f>IF(AND(C197=2, T197&lt;&gt;""), _xlfn.IFNA(VLOOKUP(T197,'kk1'!$B$10:$C$109, 2, FALSE), ""), "")</f>
        <v>Ruang Sekretariat</v>
      </c>
      <c r="W197" s="117">
        <v>3</v>
      </c>
      <c r="X197" s="79" t="str">
        <f t="shared" si="18"/>
        <v>Rusak Berat</v>
      </c>
      <c r="Y197" s="79" t="str">
        <f t="shared" si="19"/>
        <v>Benar</v>
      </c>
      <c r="Z197" s="79">
        <f t="shared" si="20"/>
        <v>1</v>
      </c>
      <c r="AA197" s="79" t="str">
        <f t="shared" si="21"/>
        <v>update ta_kib_b set kd_ruang = 8 where idpemda = '10020010012000802'</v>
      </c>
      <c r="AB197" s="79" t="str">
        <f t="shared" si="22"/>
        <v>Ta_Fn_KIB_B_Sensus</v>
      </c>
      <c r="AC197" s="79" t="str">
        <f t="shared" si="23"/>
        <v>update Ta_Fn_KIB_B_Sensus set sensus = 3 where idpemda = '10020010012000802'</v>
      </c>
      <c r="AD197" s="79">
        <f>ROWS($B$13:B197)</f>
        <v>185</v>
      </c>
      <c r="AE197" s="79" t="str">
        <f>IF(W197='kk4-7'!$A$1, AD197, "")</f>
        <v/>
      </c>
      <c r="AF197" s="79">
        <f t="shared" si="24"/>
        <v>478</v>
      </c>
    </row>
    <row r="198" spans="1:45" x14ac:dyDescent="0.25">
      <c r="A198" s="122">
        <f t="shared" si="25"/>
        <v>186</v>
      </c>
      <c r="B198" s="80" t="s">
        <v>595</v>
      </c>
      <c r="C198" s="122">
        <v>2</v>
      </c>
      <c r="D198" s="79" t="s">
        <v>596</v>
      </c>
      <c r="E198" s="79" t="s">
        <v>597</v>
      </c>
      <c r="F198" s="120">
        <v>1</v>
      </c>
      <c r="G198" s="79">
        <v>2021</v>
      </c>
      <c r="H198" s="81" t="s">
        <v>598</v>
      </c>
      <c r="I198" s="81" t="s">
        <v>599</v>
      </c>
      <c r="J198" s="81" t="s">
        <v>114</v>
      </c>
      <c r="K198" s="79" t="s">
        <v>600</v>
      </c>
      <c r="L198" s="116" t="s">
        <v>601</v>
      </c>
      <c r="N198" s="79" t="s">
        <v>149</v>
      </c>
      <c r="O198" s="166">
        <v>1</v>
      </c>
      <c r="P198" s="83">
        <v>8125000</v>
      </c>
      <c r="Q198" s="79" t="s">
        <v>602</v>
      </c>
      <c r="S198" s="122">
        <v>1</v>
      </c>
      <c r="T198" s="117">
        <v>18</v>
      </c>
      <c r="V198" s="79" t="str">
        <f>IF(AND(C198=2, T198&lt;&gt;""), _xlfn.IFNA(VLOOKUP(T198,'kk1'!$B$10:$C$109, 2, FALSE), ""), "")</f>
        <v>Balai Penyuluh JUMAPOLO</v>
      </c>
      <c r="W198" s="117">
        <v>1</v>
      </c>
      <c r="X198" s="79" t="str">
        <f t="shared" si="18"/>
        <v>Baik</v>
      </c>
      <c r="Y198" s="79" t="str">
        <f t="shared" si="19"/>
        <v>Benar</v>
      </c>
      <c r="Z198" s="79">
        <f t="shared" si="20"/>
        <v>1</v>
      </c>
      <c r="AA198" s="79" t="str">
        <f t="shared" si="21"/>
        <v>update ta_kib_b set kd_ruang = 18 where idpemda = '10020010012001117'</v>
      </c>
      <c r="AB198" s="79" t="str">
        <f t="shared" si="22"/>
        <v>Ta_Fn_KIB_B_Sensus</v>
      </c>
      <c r="AC198" s="79" t="str">
        <f t="shared" si="23"/>
        <v>update Ta_Fn_KIB_B_Sensus set sensus = 1 where idpemda = '10020010012001117'</v>
      </c>
      <c r="AD198" s="79">
        <f>ROWS($B$13:B198)</f>
        <v>186</v>
      </c>
      <c r="AE198" s="79" t="str">
        <f>IF(W198='kk4-7'!$A$1, AD198, "")</f>
        <v/>
      </c>
      <c r="AF198" s="79">
        <f t="shared" si="24"/>
        <v>479</v>
      </c>
    </row>
    <row r="199" spans="1:45" x14ac:dyDescent="0.25">
      <c r="A199" s="122">
        <f t="shared" si="25"/>
        <v>187</v>
      </c>
      <c r="B199" s="80" t="s">
        <v>603</v>
      </c>
      <c r="C199" s="122">
        <v>2</v>
      </c>
      <c r="D199" s="79" t="s">
        <v>596</v>
      </c>
      <c r="E199" s="79" t="s">
        <v>597</v>
      </c>
      <c r="F199" s="120">
        <v>2</v>
      </c>
      <c r="G199" s="79">
        <v>2021</v>
      </c>
      <c r="H199" s="81" t="s">
        <v>598</v>
      </c>
      <c r="I199" s="81" t="s">
        <v>599</v>
      </c>
      <c r="J199" s="81" t="s">
        <v>114</v>
      </c>
      <c r="K199" s="79" t="s">
        <v>600</v>
      </c>
      <c r="L199" s="116" t="s">
        <v>601</v>
      </c>
      <c r="N199" s="79" t="s">
        <v>149</v>
      </c>
      <c r="O199" s="166">
        <v>1</v>
      </c>
      <c r="P199" s="83">
        <v>8125000</v>
      </c>
      <c r="Q199" s="79" t="s">
        <v>602</v>
      </c>
      <c r="S199" s="122">
        <v>1</v>
      </c>
      <c r="T199" s="117">
        <v>21</v>
      </c>
      <c r="V199" s="79" t="str">
        <f>IF(AND(C199=2, T199&lt;&gt;""), _xlfn.IFNA(VLOOKUP(T199,'kk1'!$B$10:$C$109, 2, FALSE), ""), "")</f>
        <v>Balai Penyuluh TAWANGMANGU</v>
      </c>
      <c r="W199" s="117">
        <v>1</v>
      </c>
      <c r="X199" s="79" t="str">
        <f t="shared" si="18"/>
        <v>Baik</v>
      </c>
      <c r="Y199" s="79" t="str">
        <f t="shared" si="19"/>
        <v>Benar</v>
      </c>
      <c r="Z199" s="79">
        <f t="shared" si="20"/>
        <v>1</v>
      </c>
      <c r="AA199" s="79" t="str">
        <f t="shared" si="21"/>
        <v>update ta_kib_b set kd_ruang = 21 where idpemda = '10020010012001118'</v>
      </c>
      <c r="AB199" s="79" t="str">
        <f t="shared" si="22"/>
        <v>Ta_Fn_KIB_B_Sensus</v>
      </c>
      <c r="AC199" s="79" t="str">
        <f t="shared" si="23"/>
        <v>update Ta_Fn_KIB_B_Sensus set sensus = 1 where idpemda = '10020010012001118'</v>
      </c>
      <c r="AD199" s="79">
        <f>ROWS($B$13:B199)</f>
        <v>187</v>
      </c>
      <c r="AE199" s="79" t="str">
        <f>IF(W199='kk4-7'!$A$1, AD199, "")</f>
        <v/>
      </c>
      <c r="AF199" s="79">
        <f t="shared" si="24"/>
        <v>480</v>
      </c>
    </row>
    <row r="200" spans="1:45" x14ac:dyDescent="0.25">
      <c r="A200" s="122">
        <f t="shared" si="25"/>
        <v>188</v>
      </c>
      <c r="B200" s="80" t="s">
        <v>604</v>
      </c>
      <c r="C200" s="122">
        <v>2</v>
      </c>
      <c r="D200" s="79" t="s">
        <v>596</v>
      </c>
      <c r="E200" s="79" t="s">
        <v>597</v>
      </c>
      <c r="F200" s="120">
        <v>3</v>
      </c>
      <c r="G200" s="79">
        <v>2021</v>
      </c>
      <c r="H200" s="81" t="s">
        <v>598</v>
      </c>
      <c r="I200" s="81" t="s">
        <v>599</v>
      </c>
      <c r="J200" s="81" t="s">
        <v>114</v>
      </c>
      <c r="K200" s="79" t="s">
        <v>600</v>
      </c>
      <c r="L200" s="116" t="s">
        <v>601</v>
      </c>
      <c r="N200" s="79" t="s">
        <v>149</v>
      </c>
      <c r="O200" s="166">
        <v>1</v>
      </c>
      <c r="P200" s="83">
        <v>8125000</v>
      </c>
      <c r="Q200" s="79" t="s">
        <v>602</v>
      </c>
      <c r="S200" s="122">
        <v>1</v>
      </c>
      <c r="T200" s="117">
        <v>25</v>
      </c>
      <c r="V200" s="79" t="str">
        <f>IF(AND(C200=2, T200&lt;&gt;""), _xlfn.IFNA(VLOOKUP(T200,'kk1'!$B$10:$C$109, 2, FALSE), ""), "")</f>
        <v>Balai Penyuluh TASIKMADU</v>
      </c>
      <c r="W200" s="117">
        <v>1</v>
      </c>
      <c r="X200" s="79" t="str">
        <f t="shared" si="18"/>
        <v>Baik</v>
      </c>
      <c r="Y200" s="79" t="str">
        <f t="shared" si="19"/>
        <v>Benar</v>
      </c>
      <c r="Z200" s="79">
        <f t="shared" si="20"/>
        <v>1</v>
      </c>
      <c r="AA200" s="79" t="str">
        <f t="shared" si="21"/>
        <v>update ta_kib_b set kd_ruang = 25 where idpemda = '10020010012001119'</v>
      </c>
      <c r="AB200" s="79" t="str">
        <f t="shared" si="22"/>
        <v>Ta_Fn_KIB_B_Sensus</v>
      </c>
      <c r="AC200" s="79" t="str">
        <f t="shared" si="23"/>
        <v>update Ta_Fn_KIB_B_Sensus set sensus = 1 where idpemda = '10020010012001119'</v>
      </c>
      <c r="AD200" s="79">
        <f>ROWS($B$13:B200)</f>
        <v>188</v>
      </c>
      <c r="AE200" s="79" t="str">
        <f>IF(W200='kk4-7'!$A$1, AD200, "")</f>
        <v/>
      </c>
      <c r="AF200" s="79">
        <f t="shared" si="24"/>
        <v>481</v>
      </c>
    </row>
    <row r="201" spans="1:45" x14ac:dyDescent="0.25">
      <c r="A201" s="122">
        <f t="shared" si="25"/>
        <v>189</v>
      </c>
      <c r="B201" s="80" t="s">
        <v>605</v>
      </c>
      <c r="C201" s="122">
        <v>2</v>
      </c>
      <c r="D201" s="79" t="s">
        <v>596</v>
      </c>
      <c r="E201" s="79" t="s">
        <v>597</v>
      </c>
      <c r="F201" s="120">
        <v>4</v>
      </c>
      <c r="G201" s="79">
        <v>2021</v>
      </c>
      <c r="H201" s="81" t="s">
        <v>598</v>
      </c>
      <c r="I201" s="81" t="s">
        <v>599</v>
      </c>
      <c r="J201" s="81" t="s">
        <v>114</v>
      </c>
      <c r="K201" s="79" t="s">
        <v>600</v>
      </c>
      <c r="L201" s="116" t="s">
        <v>601</v>
      </c>
      <c r="N201" s="79" t="s">
        <v>149</v>
      </c>
      <c r="O201" s="166">
        <v>1</v>
      </c>
      <c r="P201" s="83">
        <v>8125000</v>
      </c>
      <c r="Q201" s="79" t="s">
        <v>602</v>
      </c>
      <c r="S201" s="122">
        <v>1</v>
      </c>
      <c r="T201" s="117">
        <v>24</v>
      </c>
      <c r="V201" s="79" t="str">
        <f>IF(AND(C201=2, T201&lt;&gt;""), _xlfn.IFNA(VLOOKUP(T201,'kk1'!$B$10:$C$109, 2, FALSE), ""), "")</f>
        <v>Balai Penyuluh KARANGANYAR</v>
      </c>
      <c r="W201" s="117">
        <v>1</v>
      </c>
      <c r="X201" s="79" t="str">
        <f t="shared" si="18"/>
        <v>Baik</v>
      </c>
      <c r="Y201" s="79" t="str">
        <f t="shared" si="19"/>
        <v>Benar</v>
      </c>
      <c r="Z201" s="79">
        <f t="shared" si="20"/>
        <v>1</v>
      </c>
      <c r="AA201" s="79" t="str">
        <f t="shared" si="21"/>
        <v>update ta_kib_b set kd_ruang = 24 where idpemda = '10020010012001120'</v>
      </c>
      <c r="AB201" s="79" t="str">
        <f t="shared" si="22"/>
        <v>Ta_Fn_KIB_B_Sensus</v>
      </c>
      <c r="AC201" s="79" t="str">
        <f t="shared" si="23"/>
        <v>update Ta_Fn_KIB_B_Sensus set sensus = 1 where idpemda = '10020010012001120'</v>
      </c>
      <c r="AD201" s="79">
        <f>ROWS($B$13:B201)</f>
        <v>189</v>
      </c>
      <c r="AE201" s="79" t="str">
        <f>IF(W201='kk4-7'!$A$1, AD201, "")</f>
        <v/>
      </c>
      <c r="AF201" s="79">
        <f t="shared" si="24"/>
        <v>482</v>
      </c>
    </row>
    <row r="202" spans="1:45" x14ac:dyDescent="0.25">
      <c r="A202" s="122">
        <f t="shared" si="25"/>
        <v>190</v>
      </c>
      <c r="B202" s="80" t="s">
        <v>606</v>
      </c>
      <c r="C202" s="122">
        <v>2</v>
      </c>
      <c r="D202" s="79" t="s">
        <v>596</v>
      </c>
      <c r="E202" s="79" t="s">
        <v>597</v>
      </c>
      <c r="F202" s="120">
        <v>5</v>
      </c>
      <c r="G202" s="79">
        <v>2021</v>
      </c>
      <c r="H202" s="81" t="s">
        <v>598</v>
      </c>
      <c r="I202" s="81" t="s">
        <v>599</v>
      </c>
      <c r="J202" s="81" t="s">
        <v>114</v>
      </c>
      <c r="K202" s="79" t="s">
        <v>600</v>
      </c>
      <c r="L202" s="116" t="s">
        <v>601</v>
      </c>
      <c r="N202" s="79" t="s">
        <v>149</v>
      </c>
      <c r="O202" s="166">
        <v>1</v>
      </c>
      <c r="P202" s="83">
        <v>8125000</v>
      </c>
      <c r="Q202" s="79" t="s">
        <v>602</v>
      </c>
      <c r="S202" s="122">
        <v>1</v>
      </c>
      <c r="T202" s="117">
        <v>19</v>
      </c>
      <c r="V202" s="79" t="str">
        <f>IF(AND(C202=2, T202&lt;&gt;""), _xlfn.IFNA(VLOOKUP(T202,'kk1'!$B$10:$C$109, 2, FALSE), ""), "")</f>
        <v>Balai Penyuluh JUMANTONO</v>
      </c>
      <c r="W202" s="117">
        <v>1</v>
      </c>
      <c r="X202" s="79" t="str">
        <f t="shared" si="18"/>
        <v>Baik</v>
      </c>
      <c r="Y202" s="79" t="str">
        <f t="shared" si="19"/>
        <v>Benar</v>
      </c>
      <c r="Z202" s="79">
        <f t="shared" si="20"/>
        <v>1</v>
      </c>
      <c r="AA202" s="79" t="str">
        <f t="shared" si="21"/>
        <v>update ta_kib_b set kd_ruang = 19 where idpemda = '10020010012001121'</v>
      </c>
      <c r="AB202" s="79" t="str">
        <f t="shared" si="22"/>
        <v>Ta_Fn_KIB_B_Sensus</v>
      </c>
      <c r="AC202" s="79" t="str">
        <f t="shared" si="23"/>
        <v>update Ta_Fn_KIB_B_Sensus set sensus = 1 where idpemda = '10020010012001121'</v>
      </c>
      <c r="AD202" s="79">
        <f>ROWS($B$13:B202)</f>
        <v>190</v>
      </c>
      <c r="AE202" s="79" t="str">
        <f>IF(W202='kk4-7'!$A$1, AD202, "")</f>
        <v/>
      </c>
      <c r="AF202" s="79">
        <f t="shared" si="24"/>
        <v>483</v>
      </c>
    </row>
    <row r="203" spans="1:45" x14ac:dyDescent="0.25">
      <c r="A203" s="122">
        <f t="shared" si="25"/>
        <v>191</v>
      </c>
      <c r="B203" s="80" t="s">
        <v>607</v>
      </c>
      <c r="C203" s="122">
        <v>2</v>
      </c>
      <c r="D203" s="79" t="s">
        <v>596</v>
      </c>
      <c r="E203" s="79" t="s">
        <v>597</v>
      </c>
      <c r="F203" s="120">
        <v>6</v>
      </c>
      <c r="G203" s="79">
        <v>2021</v>
      </c>
      <c r="H203" s="81" t="s">
        <v>598</v>
      </c>
      <c r="I203" s="81" t="s">
        <v>599</v>
      </c>
      <c r="J203" s="81" t="s">
        <v>114</v>
      </c>
      <c r="K203" s="79" t="s">
        <v>600</v>
      </c>
      <c r="L203" s="116" t="s">
        <v>601</v>
      </c>
      <c r="N203" s="79" t="s">
        <v>149</v>
      </c>
      <c r="O203" s="166">
        <v>1</v>
      </c>
      <c r="P203" s="83">
        <v>8125000</v>
      </c>
      <c r="Q203" s="79" t="s">
        <v>602</v>
      </c>
      <c r="S203" s="122">
        <v>1</v>
      </c>
      <c r="T203" s="117">
        <v>22</v>
      </c>
      <c r="V203" s="79" t="str">
        <f>IF(AND(C203=2, T203&lt;&gt;""), _xlfn.IFNA(VLOOKUP(T203,'kk1'!$B$10:$C$109, 2, FALSE), ""), "")</f>
        <v>Balai Penyuluh NGARGOYOSO</v>
      </c>
      <c r="W203" s="117">
        <v>1</v>
      </c>
      <c r="X203" s="79" t="str">
        <f t="shared" si="18"/>
        <v>Baik</v>
      </c>
      <c r="Y203" s="79" t="str">
        <f t="shared" si="19"/>
        <v>Benar</v>
      </c>
      <c r="Z203" s="79">
        <f t="shared" si="20"/>
        <v>1</v>
      </c>
      <c r="AA203" s="79" t="str">
        <f t="shared" si="21"/>
        <v>update ta_kib_b set kd_ruang = 22 where idpemda = '10020010012001122'</v>
      </c>
      <c r="AB203" s="79" t="str">
        <f t="shared" si="22"/>
        <v>Ta_Fn_KIB_B_Sensus</v>
      </c>
      <c r="AC203" s="79" t="str">
        <f t="shared" si="23"/>
        <v>update Ta_Fn_KIB_B_Sensus set sensus = 1 where idpemda = '10020010012001122'</v>
      </c>
      <c r="AD203" s="79">
        <f>ROWS($B$13:B203)</f>
        <v>191</v>
      </c>
      <c r="AE203" s="79" t="str">
        <f>IF(W203='kk4-7'!$A$1, AD203, "")</f>
        <v/>
      </c>
      <c r="AF203" s="79">
        <f t="shared" si="24"/>
        <v>484</v>
      </c>
    </row>
    <row r="204" spans="1:45" x14ac:dyDescent="0.25">
      <c r="A204" s="122">
        <f t="shared" si="25"/>
        <v>192</v>
      </c>
      <c r="B204" s="80" t="s">
        <v>608</v>
      </c>
      <c r="C204" s="122">
        <v>2</v>
      </c>
      <c r="D204" s="79" t="s">
        <v>596</v>
      </c>
      <c r="E204" s="79" t="s">
        <v>597</v>
      </c>
      <c r="F204" s="120">
        <v>7</v>
      </c>
      <c r="G204" s="79">
        <v>2021</v>
      </c>
      <c r="H204" s="81" t="s">
        <v>598</v>
      </c>
      <c r="I204" s="81" t="s">
        <v>599</v>
      </c>
      <c r="J204" s="81" t="s">
        <v>114</v>
      </c>
      <c r="K204" s="79" t="s">
        <v>600</v>
      </c>
      <c r="L204" s="116" t="s">
        <v>601</v>
      </c>
      <c r="N204" s="79" t="s">
        <v>149</v>
      </c>
      <c r="O204" s="166">
        <v>1</v>
      </c>
      <c r="P204" s="83">
        <v>8125000</v>
      </c>
      <c r="Q204" s="79" t="s">
        <v>602</v>
      </c>
      <c r="S204" s="122">
        <v>1</v>
      </c>
      <c r="T204" s="117">
        <v>27</v>
      </c>
      <c r="V204" s="79" t="str">
        <f>IF(AND(C204=2, T204&lt;&gt;""), _xlfn.IFNA(VLOOKUP(T204,'kk1'!$B$10:$C$109, 2, FALSE), ""), "")</f>
        <v>Balai Penyuluh COLOMADU</v>
      </c>
      <c r="W204" s="117">
        <v>1</v>
      </c>
      <c r="X204" s="79" t="str">
        <f t="shared" si="18"/>
        <v>Baik</v>
      </c>
      <c r="Y204" s="79" t="str">
        <f t="shared" si="19"/>
        <v>Benar</v>
      </c>
      <c r="Z204" s="79">
        <f t="shared" si="20"/>
        <v>1</v>
      </c>
      <c r="AA204" s="79" t="str">
        <f t="shared" si="21"/>
        <v>update ta_kib_b set kd_ruang = 27 where idpemda = '10020010012001123'</v>
      </c>
      <c r="AB204" s="79" t="str">
        <f t="shared" si="22"/>
        <v>Ta_Fn_KIB_B_Sensus</v>
      </c>
      <c r="AC204" s="79" t="str">
        <f t="shared" si="23"/>
        <v>update Ta_Fn_KIB_B_Sensus set sensus = 1 where idpemda = '10020010012001123'</v>
      </c>
      <c r="AD204" s="79">
        <f>ROWS($B$13:B204)</f>
        <v>192</v>
      </c>
      <c r="AE204" s="79" t="str">
        <f>IF(W204='kk4-7'!$A$1, AD204, "")</f>
        <v/>
      </c>
      <c r="AF204" s="79">
        <f t="shared" si="24"/>
        <v>485</v>
      </c>
    </row>
    <row r="205" spans="1:45" x14ac:dyDescent="0.25">
      <c r="A205" s="122">
        <f t="shared" si="25"/>
        <v>193</v>
      </c>
      <c r="B205" s="80" t="s">
        <v>609</v>
      </c>
      <c r="C205" s="122">
        <v>2</v>
      </c>
      <c r="D205" s="79" t="s">
        <v>610</v>
      </c>
      <c r="E205" s="79" t="s">
        <v>611</v>
      </c>
      <c r="F205" s="120">
        <v>1</v>
      </c>
      <c r="G205" s="79">
        <v>2021</v>
      </c>
      <c r="H205" s="81" t="s">
        <v>612</v>
      </c>
      <c r="I205" s="81" t="s">
        <v>613</v>
      </c>
      <c r="J205" s="81" t="s">
        <v>114</v>
      </c>
      <c r="K205" s="79" t="s">
        <v>614</v>
      </c>
      <c r="L205" s="116" t="s">
        <v>615</v>
      </c>
      <c r="N205" s="79" t="s">
        <v>149</v>
      </c>
      <c r="O205" s="166">
        <v>1</v>
      </c>
      <c r="P205" s="83">
        <v>2142000</v>
      </c>
      <c r="Q205" s="79" t="s">
        <v>616</v>
      </c>
      <c r="S205" s="122">
        <v>1</v>
      </c>
      <c r="T205" s="117">
        <v>18</v>
      </c>
      <c r="V205" s="79" t="str">
        <f>IF(AND(C205=2, T205&lt;&gt;""), _xlfn.IFNA(VLOOKUP(T205,'kk1'!$B$10:$C$109, 2, FALSE), ""), "")</f>
        <v>Balai Penyuluh JUMAPOLO</v>
      </c>
      <c r="W205" s="117">
        <v>1</v>
      </c>
      <c r="X205" s="79" t="str">
        <f t="shared" si="18"/>
        <v>Baik</v>
      </c>
      <c r="Y205" s="79" t="str">
        <f t="shared" si="19"/>
        <v>Benar</v>
      </c>
      <c r="Z205" s="79">
        <f t="shared" si="20"/>
        <v>1</v>
      </c>
      <c r="AA205" s="79" t="str">
        <f t="shared" si="21"/>
        <v>update ta_kib_b set kd_ruang = 18 where idpemda = '10020010012001124'</v>
      </c>
      <c r="AB205" s="79" t="str">
        <f t="shared" si="22"/>
        <v>Ta_Fn_KIB_B_Sensus</v>
      </c>
      <c r="AC205" s="79" t="str">
        <f t="shared" si="23"/>
        <v>update Ta_Fn_KIB_B_Sensus set sensus = 1 where idpemda = '10020010012001124'</v>
      </c>
      <c r="AD205" s="79">
        <f>ROWS($B$13:B205)</f>
        <v>193</v>
      </c>
      <c r="AE205" s="79" t="str">
        <f>IF(W205='kk4-7'!$A$1, AD205, "")</f>
        <v/>
      </c>
      <c r="AF205" s="79">
        <f t="shared" si="24"/>
        <v>486</v>
      </c>
    </row>
    <row r="206" spans="1:45" x14ac:dyDescent="0.25">
      <c r="A206" s="122">
        <f t="shared" si="25"/>
        <v>194</v>
      </c>
      <c r="B206" s="80" t="s">
        <v>617</v>
      </c>
      <c r="C206" s="122">
        <v>2</v>
      </c>
      <c r="D206" s="79" t="s">
        <v>610</v>
      </c>
      <c r="E206" s="79" t="s">
        <v>611</v>
      </c>
      <c r="F206" s="120">
        <v>2</v>
      </c>
      <c r="G206" s="79">
        <v>2021</v>
      </c>
      <c r="H206" s="81" t="s">
        <v>612</v>
      </c>
      <c r="I206" s="81" t="s">
        <v>613</v>
      </c>
      <c r="J206" s="81" t="s">
        <v>114</v>
      </c>
      <c r="K206" s="79" t="s">
        <v>614</v>
      </c>
      <c r="L206" s="116" t="s">
        <v>615</v>
      </c>
      <c r="N206" s="79" t="s">
        <v>149</v>
      </c>
      <c r="O206" s="166">
        <v>1</v>
      </c>
      <c r="P206" s="83">
        <v>2142000</v>
      </c>
      <c r="Q206" s="79" t="s">
        <v>616</v>
      </c>
      <c r="S206" s="122">
        <v>1</v>
      </c>
      <c r="T206" s="117">
        <v>21</v>
      </c>
      <c r="V206" s="79" t="str">
        <f>IF(AND(C206=2, T206&lt;&gt;""), _xlfn.IFNA(VLOOKUP(T206,'kk1'!$B$10:$C$109, 2, FALSE), ""), "")</f>
        <v>Balai Penyuluh TAWANGMANGU</v>
      </c>
      <c r="W206" s="117">
        <v>1</v>
      </c>
      <c r="X206" s="79" t="str">
        <f t="shared" ref="X206:X269" si="26">IF(W206=1,"Baik",IF(W206=2,"Kurang Baik",IF(W206=3,"Rusak Berat",IF(W206=4,"Tidak Ditemukan",""))))</f>
        <v>Baik</v>
      </c>
      <c r="Y206" s="79" t="str">
        <f t="shared" ref="Y206:Y269" si="27">IF(W206="", "Belum diisi", IF(OR(W206=1, W206=2, W206=3, W206=4), IF(W206&lt;S206, "Salah", "Benar"), "Salah" ))</f>
        <v>Benar</v>
      </c>
      <c r="Z206" s="79">
        <f t="shared" ref="Z206:Z269" si="28">IF(OR(W206="", Y206="Salah"), 0, 1)</f>
        <v>1</v>
      </c>
      <c r="AA206" s="79" t="str">
        <f t="shared" ref="AA206:AA269" si="29">IF(AND(C206=2, T206&lt;&gt;""), "update ta_kib_b set kd_ruang = "&amp;T206&amp;" where idpemda = '"&amp;B206&amp;"'", "")</f>
        <v>update ta_kib_b set kd_ruang = 21 where idpemda = '10020010012001125'</v>
      </c>
      <c r="AB206" s="79" t="str">
        <f t="shared" ref="AB206:AB269" si="30">IF(C206=1, "Ta_Fn_KIB_A_Sensus", IF(C206=2, "Ta_Fn_KIB_B_Sensus", IF(C206=3, "Ta_Fn_KIB_C_Sensus", IF(C206=4, "Ta_Fn_KIB_D_Sensus", IF(C206=5, "Ta_Fn_KIB_E_Sensus", "")))))</f>
        <v>Ta_Fn_KIB_B_Sensus</v>
      </c>
      <c r="AC206" s="79" t="str">
        <f t="shared" ref="AC206:AC269" si="31">IF(AND(W206&lt;&gt;"", AB206&lt;&gt;""), "update "&amp;AB206&amp;" set sensus = "&amp;W206&amp;" where idpemda = '"&amp;B206&amp;"'", "")</f>
        <v>update Ta_Fn_KIB_B_Sensus set sensus = 1 where idpemda = '10020010012001125'</v>
      </c>
      <c r="AD206" s="79">
        <f>ROWS($B$13:B206)</f>
        <v>194</v>
      </c>
      <c r="AE206" s="79" t="str">
        <f>IF(W206='kk4-7'!$A$1, AD206, "")</f>
        <v/>
      </c>
      <c r="AF206" s="79">
        <f t="shared" ref="AF206:AF269" si="32">IFERROR(SMALL($AE$13:$AE$1063, AD206), "")</f>
        <v>488</v>
      </c>
    </row>
    <row r="207" spans="1:45" x14ac:dyDescent="0.25">
      <c r="A207" s="122">
        <f t="shared" ref="A207:A270" si="33">IF(B207&lt;&gt;"", A206+1, "")</f>
        <v>195</v>
      </c>
      <c r="B207" s="80" t="s">
        <v>618</v>
      </c>
      <c r="C207" s="122">
        <v>2</v>
      </c>
      <c r="D207" s="79" t="s">
        <v>610</v>
      </c>
      <c r="E207" s="79" t="s">
        <v>611</v>
      </c>
      <c r="F207" s="120">
        <v>3</v>
      </c>
      <c r="G207" s="79">
        <v>2021</v>
      </c>
      <c r="H207" s="81" t="s">
        <v>612</v>
      </c>
      <c r="I207" s="81" t="s">
        <v>613</v>
      </c>
      <c r="J207" s="81" t="s">
        <v>114</v>
      </c>
      <c r="K207" s="79" t="s">
        <v>614</v>
      </c>
      <c r="L207" s="116" t="s">
        <v>615</v>
      </c>
      <c r="N207" s="79" t="s">
        <v>149</v>
      </c>
      <c r="O207" s="166">
        <v>1</v>
      </c>
      <c r="P207" s="83">
        <v>2142000</v>
      </c>
      <c r="Q207" s="79" t="s">
        <v>616</v>
      </c>
      <c r="S207" s="122">
        <v>1</v>
      </c>
      <c r="T207" s="117">
        <v>25</v>
      </c>
      <c r="V207" s="79" t="str">
        <f>IF(AND(C207=2, T207&lt;&gt;""), _xlfn.IFNA(VLOOKUP(T207,'kk1'!$B$10:$C$109, 2, FALSE), ""), "")</f>
        <v>Balai Penyuluh TASIKMADU</v>
      </c>
      <c r="W207" s="117">
        <v>1</v>
      </c>
      <c r="X207" s="79" t="str">
        <f t="shared" si="26"/>
        <v>Baik</v>
      </c>
      <c r="Y207" s="79" t="str">
        <f t="shared" si="27"/>
        <v>Benar</v>
      </c>
      <c r="Z207" s="79">
        <f t="shared" si="28"/>
        <v>1</v>
      </c>
      <c r="AA207" s="79" t="str">
        <f t="shared" si="29"/>
        <v>update ta_kib_b set kd_ruang = 25 where idpemda = '10020010012001126'</v>
      </c>
      <c r="AB207" s="79" t="str">
        <f t="shared" si="30"/>
        <v>Ta_Fn_KIB_B_Sensus</v>
      </c>
      <c r="AC207" s="79" t="str">
        <f t="shared" si="31"/>
        <v>update Ta_Fn_KIB_B_Sensus set sensus = 1 where idpemda = '10020010012001126'</v>
      </c>
      <c r="AD207" s="79">
        <f>ROWS($B$13:B207)</f>
        <v>195</v>
      </c>
      <c r="AE207" s="79" t="str">
        <f>IF(W207='kk4-7'!$A$1, AD207, "")</f>
        <v/>
      </c>
      <c r="AF207" s="79">
        <f t="shared" si="32"/>
        <v>491</v>
      </c>
    </row>
    <row r="208" spans="1:45" x14ac:dyDescent="0.25">
      <c r="A208" s="122">
        <f t="shared" si="33"/>
        <v>196</v>
      </c>
      <c r="B208" s="80" t="s">
        <v>619</v>
      </c>
      <c r="C208" s="122">
        <v>2</v>
      </c>
      <c r="D208" s="79" t="s">
        <v>610</v>
      </c>
      <c r="E208" s="79" t="s">
        <v>611</v>
      </c>
      <c r="F208" s="120">
        <v>4</v>
      </c>
      <c r="G208" s="79">
        <v>2021</v>
      </c>
      <c r="H208" s="81" t="s">
        <v>612</v>
      </c>
      <c r="I208" s="81" t="s">
        <v>613</v>
      </c>
      <c r="J208" s="81" t="s">
        <v>114</v>
      </c>
      <c r="K208" s="79" t="s">
        <v>614</v>
      </c>
      <c r="L208" s="116" t="s">
        <v>615</v>
      </c>
      <c r="N208" s="79" t="s">
        <v>149</v>
      </c>
      <c r="O208" s="166">
        <v>1</v>
      </c>
      <c r="P208" s="83">
        <v>2142000</v>
      </c>
      <c r="Q208" s="79" t="s">
        <v>616</v>
      </c>
      <c r="S208" s="122">
        <v>1</v>
      </c>
      <c r="T208" s="117">
        <v>24</v>
      </c>
      <c r="V208" s="79" t="str">
        <f>IF(AND(C208=2, T208&lt;&gt;""), _xlfn.IFNA(VLOOKUP(T208,'kk1'!$B$10:$C$109, 2, FALSE), ""), "")</f>
        <v>Balai Penyuluh KARANGANYAR</v>
      </c>
      <c r="W208" s="117">
        <v>1</v>
      </c>
      <c r="X208" s="79" t="str">
        <f t="shared" si="26"/>
        <v>Baik</v>
      </c>
      <c r="Y208" s="79" t="str">
        <f t="shared" si="27"/>
        <v>Benar</v>
      </c>
      <c r="Z208" s="79">
        <f t="shared" si="28"/>
        <v>1</v>
      </c>
      <c r="AA208" s="79" t="str">
        <f t="shared" si="29"/>
        <v>update ta_kib_b set kd_ruang = 24 where idpemda = '10020010012001127'</v>
      </c>
      <c r="AB208" s="79" t="str">
        <f t="shared" si="30"/>
        <v>Ta_Fn_KIB_B_Sensus</v>
      </c>
      <c r="AC208" s="79" t="str">
        <f t="shared" si="31"/>
        <v>update Ta_Fn_KIB_B_Sensus set sensus = 1 where idpemda = '10020010012001127'</v>
      </c>
      <c r="AD208" s="79">
        <f>ROWS($B$13:B208)</f>
        <v>196</v>
      </c>
      <c r="AE208" s="79" t="str">
        <f>IF(W208='kk4-7'!$A$1, AD208, "")</f>
        <v/>
      </c>
      <c r="AF208" s="79">
        <f t="shared" si="32"/>
        <v>492</v>
      </c>
    </row>
    <row r="209" spans="1:45" x14ac:dyDescent="0.25">
      <c r="A209" s="122">
        <f t="shared" si="33"/>
        <v>197</v>
      </c>
      <c r="B209" s="80" t="s">
        <v>620</v>
      </c>
      <c r="C209" s="122">
        <v>2</v>
      </c>
      <c r="D209" s="79" t="s">
        <v>610</v>
      </c>
      <c r="E209" s="79" t="s">
        <v>611</v>
      </c>
      <c r="F209" s="120">
        <v>5</v>
      </c>
      <c r="G209" s="79">
        <v>2021</v>
      </c>
      <c r="H209" s="81" t="s">
        <v>612</v>
      </c>
      <c r="I209" s="81" t="s">
        <v>613</v>
      </c>
      <c r="J209" s="81" t="s">
        <v>114</v>
      </c>
      <c r="K209" s="79" t="s">
        <v>614</v>
      </c>
      <c r="L209" s="116" t="s">
        <v>615</v>
      </c>
      <c r="N209" s="79" t="s">
        <v>149</v>
      </c>
      <c r="O209" s="166">
        <v>1</v>
      </c>
      <c r="P209" s="83">
        <v>2142000</v>
      </c>
      <c r="Q209" s="79" t="s">
        <v>616</v>
      </c>
      <c r="S209" s="122">
        <v>1</v>
      </c>
      <c r="T209" s="117">
        <v>19</v>
      </c>
      <c r="V209" s="79" t="str">
        <f>IF(AND(C209=2, T209&lt;&gt;""), _xlfn.IFNA(VLOOKUP(T209,'kk1'!$B$10:$C$109, 2, FALSE), ""), "")</f>
        <v>Balai Penyuluh JUMANTONO</v>
      </c>
      <c r="W209" s="117">
        <v>1</v>
      </c>
      <c r="X209" s="79" t="str">
        <f t="shared" si="26"/>
        <v>Baik</v>
      </c>
      <c r="Y209" s="79" t="str">
        <f t="shared" si="27"/>
        <v>Benar</v>
      </c>
      <c r="Z209" s="79">
        <f t="shared" si="28"/>
        <v>1</v>
      </c>
      <c r="AA209" s="79" t="str">
        <f t="shared" si="29"/>
        <v>update ta_kib_b set kd_ruang = 19 where idpemda = '10020010012001128'</v>
      </c>
      <c r="AB209" s="79" t="str">
        <f t="shared" si="30"/>
        <v>Ta_Fn_KIB_B_Sensus</v>
      </c>
      <c r="AC209" s="79" t="str">
        <f t="shared" si="31"/>
        <v>update Ta_Fn_KIB_B_Sensus set sensus = 1 where idpemda = '10020010012001128'</v>
      </c>
      <c r="AD209" s="79">
        <f>ROWS($B$13:B209)</f>
        <v>197</v>
      </c>
      <c r="AE209" s="79" t="str">
        <f>IF(W209='kk4-7'!$A$1, AD209, "")</f>
        <v/>
      </c>
      <c r="AF209" s="79">
        <f t="shared" si="32"/>
        <v>493</v>
      </c>
    </row>
    <row r="210" spans="1:45" x14ac:dyDescent="0.25">
      <c r="A210" s="122">
        <f t="shared" si="33"/>
        <v>198</v>
      </c>
      <c r="B210" s="80" t="s">
        <v>621</v>
      </c>
      <c r="C210" s="122">
        <v>2</v>
      </c>
      <c r="D210" s="79" t="s">
        <v>610</v>
      </c>
      <c r="E210" s="79" t="s">
        <v>611</v>
      </c>
      <c r="F210" s="120">
        <v>6</v>
      </c>
      <c r="G210" s="79">
        <v>2021</v>
      </c>
      <c r="H210" s="81" t="s">
        <v>612</v>
      </c>
      <c r="I210" s="81" t="s">
        <v>613</v>
      </c>
      <c r="J210" s="81" t="s">
        <v>114</v>
      </c>
      <c r="K210" s="79" t="s">
        <v>614</v>
      </c>
      <c r="L210" s="116" t="s">
        <v>615</v>
      </c>
      <c r="N210" s="79" t="s">
        <v>149</v>
      </c>
      <c r="O210" s="166">
        <v>1</v>
      </c>
      <c r="P210" s="83">
        <v>2142000</v>
      </c>
      <c r="Q210" s="79" t="s">
        <v>616</v>
      </c>
      <c r="S210" s="122">
        <v>1</v>
      </c>
      <c r="T210" s="117">
        <v>22</v>
      </c>
      <c r="V210" s="79" t="str">
        <f>IF(AND(C210=2, T210&lt;&gt;""), _xlfn.IFNA(VLOOKUP(T210,'kk1'!$B$10:$C$109, 2, FALSE), ""), "")</f>
        <v>Balai Penyuluh NGARGOYOSO</v>
      </c>
      <c r="W210" s="117">
        <v>1</v>
      </c>
      <c r="X210" s="79" t="str">
        <f t="shared" si="26"/>
        <v>Baik</v>
      </c>
      <c r="Y210" s="79" t="str">
        <f t="shared" si="27"/>
        <v>Benar</v>
      </c>
      <c r="Z210" s="79">
        <f t="shared" si="28"/>
        <v>1</v>
      </c>
      <c r="AA210" s="79" t="str">
        <f t="shared" si="29"/>
        <v>update ta_kib_b set kd_ruang = 22 where idpemda = '10020010012001129'</v>
      </c>
      <c r="AB210" s="79" t="str">
        <f t="shared" si="30"/>
        <v>Ta_Fn_KIB_B_Sensus</v>
      </c>
      <c r="AC210" s="79" t="str">
        <f t="shared" si="31"/>
        <v>update Ta_Fn_KIB_B_Sensus set sensus = 1 where idpemda = '10020010012001129'</v>
      </c>
      <c r="AD210" s="79">
        <f>ROWS($B$13:B210)</f>
        <v>198</v>
      </c>
      <c r="AE210" s="79" t="str">
        <f>IF(W210='kk4-7'!$A$1, AD210, "")</f>
        <v/>
      </c>
      <c r="AF210" s="79">
        <f t="shared" si="32"/>
        <v>494</v>
      </c>
    </row>
    <row r="211" spans="1:45" x14ac:dyDescent="0.25">
      <c r="A211" s="122">
        <f t="shared" si="33"/>
        <v>199</v>
      </c>
      <c r="B211" s="80" t="s">
        <v>622</v>
      </c>
      <c r="C211" s="122">
        <v>2</v>
      </c>
      <c r="D211" s="79" t="s">
        <v>610</v>
      </c>
      <c r="E211" s="79" t="s">
        <v>611</v>
      </c>
      <c r="F211" s="120">
        <v>7</v>
      </c>
      <c r="G211" s="79">
        <v>2021</v>
      </c>
      <c r="H211" s="81" t="s">
        <v>612</v>
      </c>
      <c r="I211" s="81" t="s">
        <v>613</v>
      </c>
      <c r="J211" s="81" t="s">
        <v>114</v>
      </c>
      <c r="K211" s="79" t="s">
        <v>614</v>
      </c>
      <c r="L211" s="116" t="s">
        <v>615</v>
      </c>
      <c r="N211" s="79" t="s">
        <v>149</v>
      </c>
      <c r="O211" s="166">
        <v>1</v>
      </c>
      <c r="P211" s="83">
        <v>2146300</v>
      </c>
      <c r="Q211" s="79" t="s">
        <v>616</v>
      </c>
      <c r="S211" s="122">
        <v>1</v>
      </c>
      <c r="T211" s="117">
        <v>27</v>
      </c>
      <c r="V211" s="79" t="str">
        <f>IF(AND(C211=2, T211&lt;&gt;""), _xlfn.IFNA(VLOOKUP(T211,'kk1'!$B$10:$C$109, 2, FALSE), ""), "")</f>
        <v>Balai Penyuluh COLOMADU</v>
      </c>
      <c r="W211" s="117">
        <v>1</v>
      </c>
      <c r="X211" s="79" t="str">
        <f t="shared" si="26"/>
        <v>Baik</v>
      </c>
      <c r="Y211" s="79" t="str">
        <f t="shared" si="27"/>
        <v>Benar</v>
      </c>
      <c r="Z211" s="79">
        <f t="shared" si="28"/>
        <v>1</v>
      </c>
      <c r="AA211" s="79" t="str">
        <f t="shared" si="29"/>
        <v>update ta_kib_b set kd_ruang = 27 where idpemda = '10020010012001130'</v>
      </c>
      <c r="AB211" s="79" t="str">
        <f t="shared" si="30"/>
        <v>Ta_Fn_KIB_B_Sensus</v>
      </c>
      <c r="AC211" s="79" t="str">
        <f t="shared" si="31"/>
        <v>update Ta_Fn_KIB_B_Sensus set sensus = 1 where idpemda = '10020010012001130'</v>
      </c>
      <c r="AD211" s="79">
        <f>ROWS($B$13:B211)</f>
        <v>199</v>
      </c>
      <c r="AE211" s="79" t="str">
        <f>IF(W211='kk4-7'!$A$1, AD211, "")</f>
        <v/>
      </c>
      <c r="AF211" s="79">
        <f t="shared" si="32"/>
        <v>495</v>
      </c>
    </row>
    <row r="212" spans="1:45" x14ac:dyDescent="0.25">
      <c r="A212" s="122">
        <f t="shared" si="33"/>
        <v>200</v>
      </c>
      <c r="B212" s="80" t="s">
        <v>623</v>
      </c>
      <c r="C212" s="122">
        <v>2</v>
      </c>
      <c r="D212" s="79" t="s">
        <v>624</v>
      </c>
      <c r="E212" s="79" t="s">
        <v>625</v>
      </c>
      <c r="F212" s="120">
        <v>3</v>
      </c>
      <c r="G212" s="79">
        <v>2016</v>
      </c>
      <c r="H212" s="81" t="s">
        <v>114</v>
      </c>
      <c r="I212" s="81" t="s">
        <v>114</v>
      </c>
      <c r="J212" s="81" t="s">
        <v>114</v>
      </c>
      <c r="K212" s="79" t="s">
        <v>148</v>
      </c>
      <c r="L212" s="116" t="s">
        <v>626</v>
      </c>
      <c r="N212" s="79" t="s">
        <v>149</v>
      </c>
      <c r="O212" s="166">
        <v>1</v>
      </c>
      <c r="P212" s="83">
        <v>4200000</v>
      </c>
      <c r="S212" s="122">
        <v>1</v>
      </c>
      <c r="T212" s="117">
        <v>8</v>
      </c>
      <c r="V212" s="79" t="str">
        <f>IF(AND(C212=2, T212&lt;&gt;""), _xlfn.IFNA(VLOOKUP(T212,'kk1'!$B$10:$C$109, 2, FALSE), ""), "")</f>
        <v>Ruang Sekretariat</v>
      </c>
      <c r="W212" s="117">
        <v>1</v>
      </c>
      <c r="X212" s="79" t="str">
        <f t="shared" si="26"/>
        <v>Baik</v>
      </c>
      <c r="Y212" s="79" t="str">
        <f t="shared" si="27"/>
        <v>Benar</v>
      </c>
      <c r="Z212" s="79">
        <f t="shared" si="28"/>
        <v>1</v>
      </c>
      <c r="AA212" s="79" t="str">
        <f t="shared" si="29"/>
        <v>update ta_kib_b set kd_ruang = 8 where idpemda = '10020010012000801'</v>
      </c>
      <c r="AB212" s="79" t="str">
        <f t="shared" si="30"/>
        <v>Ta_Fn_KIB_B_Sensus</v>
      </c>
      <c r="AC212" s="79" t="str">
        <f t="shared" si="31"/>
        <v>update Ta_Fn_KIB_B_Sensus set sensus = 1 where idpemda = '10020010012000801'</v>
      </c>
      <c r="AD212" s="79">
        <f>ROWS($B$13:B212)</f>
        <v>200</v>
      </c>
      <c r="AE212" s="79" t="str">
        <f>IF(W212='kk4-7'!$A$1, AD212, "")</f>
        <v/>
      </c>
      <c r="AF212" s="79">
        <f t="shared" si="32"/>
        <v>496</v>
      </c>
    </row>
    <row r="213" spans="1:45" x14ac:dyDescent="0.25">
      <c r="A213" s="122">
        <f t="shared" si="33"/>
        <v>201</v>
      </c>
      <c r="B213" s="80" t="s">
        <v>627</v>
      </c>
      <c r="C213" s="122">
        <v>2</v>
      </c>
      <c r="D213" s="79" t="s">
        <v>624</v>
      </c>
      <c r="E213" s="79" t="s">
        <v>625</v>
      </c>
      <c r="F213" s="120">
        <v>4</v>
      </c>
      <c r="G213" s="79">
        <v>2017</v>
      </c>
      <c r="H213" s="81" t="s">
        <v>453</v>
      </c>
      <c r="J213" s="81" t="s">
        <v>114</v>
      </c>
      <c r="K213" s="79" t="s">
        <v>148</v>
      </c>
      <c r="L213" s="116" t="s">
        <v>628</v>
      </c>
      <c r="N213" s="79" t="s">
        <v>149</v>
      </c>
      <c r="O213" s="166">
        <v>1</v>
      </c>
      <c r="P213" s="83">
        <v>2000000</v>
      </c>
      <c r="Q213" s="79" t="s">
        <v>449</v>
      </c>
      <c r="S213" s="122">
        <v>1</v>
      </c>
      <c r="T213" s="117">
        <v>8</v>
      </c>
      <c r="V213" s="79" t="str">
        <f>IF(AND(C213=2, T213&lt;&gt;""), _xlfn.IFNA(VLOOKUP(T213,'kk1'!$B$10:$C$109, 2, FALSE), ""), "")</f>
        <v>Ruang Sekretariat</v>
      </c>
      <c r="W213" s="117">
        <v>1</v>
      </c>
      <c r="X213" s="79" t="str">
        <f t="shared" si="26"/>
        <v>Baik</v>
      </c>
      <c r="Y213" s="79" t="str">
        <f t="shared" si="27"/>
        <v>Benar</v>
      </c>
      <c r="Z213" s="79">
        <f t="shared" si="28"/>
        <v>1</v>
      </c>
      <c r="AA213" s="79" t="str">
        <f t="shared" si="29"/>
        <v>update ta_kib_b set kd_ruang = 8 where idpemda = '10020010012000873'</v>
      </c>
      <c r="AB213" s="79" t="str">
        <f t="shared" si="30"/>
        <v>Ta_Fn_KIB_B_Sensus</v>
      </c>
      <c r="AC213" s="79" t="str">
        <f t="shared" si="31"/>
        <v>update Ta_Fn_KIB_B_Sensus set sensus = 1 where idpemda = '10020010012000873'</v>
      </c>
      <c r="AD213" s="79">
        <f>ROWS($B$13:B213)</f>
        <v>201</v>
      </c>
      <c r="AE213" s="79" t="str">
        <f>IF(W213='kk4-7'!$A$1, AD213, "")</f>
        <v/>
      </c>
      <c r="AF213" s="79">
        <f t="shared" si="32"/>
        <v>497</v>
      </c>
    </row>
    <row r="214" spans="1:45" x14ac:dyDescent="0.25">
      <c r="A214" s="122">
        <f t="shared" si="33"/>
        <v>202</v>
      </c>
      <c r="B214" s="80" t="s">
        <v>629</v>
      </c>
      <c r="C214" s="122">
        <v>2</v>
      </c>
      <c r="D214" s="79" t="s">
        <v>630</v>
      </c>
      <c r="E214" s="79" t="s">
        <v>631</v>
      </c>
      <c r="F214" s="120">
        <v>3</v>
      </c>
      <c r="G214" s="79">
        <v>2015</v>
      </c>
      <c r="H214" s="81" t="s">
        <v>632</v>
      </c>
      <c r="I214" s="81" t="s">
        <v>114</v>
      </c>
      <c r="J214" s="81" t="s">
        <v>114</v>
      </c>
      <c r="K214" s="79" t="s">
        <v>585</v>
      </c>
      <c r="L214" s="116" t="s">
        <v>403</v>
      </c>
      <c r="N214" s="79" t="s">
        <v>149</v>
      </c>
      <c r="O214" s="166">
        <v>1</v>
      </c>
      <c r="P214" s="83">
        <v>950000</v>
      </c>
      <c r="Q214" s="79" t="s">
        <v>633</v>
      </c>
      <c r="S214" s="122">
        <v>1</v>
      </c>
      <c r="T214" s="117">
        <v>8</v>
      </c>
      <c r="V214" s="79" t="str">
        <f>IF(AND(C214=2, T214&lt;&gt;""), _xlfn.IFNA(VLOOKUP(T214,'kk1'!$B$10:$C$109, 2, FALSE), ""), "")</f>
        <v>Ruang Sekretariat</v>
      </c>
      <c r="W214" s="117">
        <v>1</v>
      </c>
      <c r="X214" s="79" t="str">
        <f t="shared" si="26"/>
        <v>Baik</v>
      </c>
      <c r="Y214" s="79" t="str">
        <f t="shared" si="27"/>
        <v>Benar</v>
      </c>
      <c r="Z214" s="79">
        <f t="shared" si="28"/>
        <v>1</v>
      </c>
      <c r="AA214" s="79" t="str">
        <f t="shared" si="29"/>
        <v>update ta_kib_b set kd_ruang = 8 where idpemda = '10020010012000202'</v>
      </c>
      <c r="AB214" s="79" t="str">
        <f t="shared" si="30"/>
        <v>Ta_Fn_KIB_B_Sensus</v>
      </c>
      <c r="AC214" s="79" t="str">
        <f t="shared" si="31"/>
        <v>update Ta_Fn_KIB_B_Sensus set sensus = 1 where idpemda = '10020010012000202'</v>
      </c>
      <c r="AD214" s="79">
        <f>ROWS($B$13:B214)</f>
        <v>202</v>
      </c>
      <c r="AE214" s="79" t="str">
        <f>IF(W214='kk4-7'!$A$1, AD214, "")</f>
        <v/>
      </c>
      <c r="AF214" s="79">
        <f t="shared" si="32"/>
        <v>498</v>
      </c>
    </row>
    <row r="215" spans="1:45" x14ac:dyDescent="0.25">
      <c r="A215" s="122">
        <f t="shared" si="33"/>
        <v>203</v>
      </c>
      <c r="B215" s="80" t="s">
        <v>634</v>
      </c>
      <c r="C215" s="122">
        <v>2</v>
      </c>
      <c r="D215" s="79" t="s">
        <v>635</v>
      </c>
      <c r="E215" s="79" t="s">
        <v>636</v>
      </c>
      <c r="F215" s="120">
        <v>2</v>
      </c>
      <c r="G215" s="79">
        <v>2015</v>
      </c>
      <c r="H215" s="81" t="s">
        <v>429</v>
      </c>
      <c r="I215" s="81" t="s">
        <v>114</v>
      </c>
      <c r="J215" s="81" t="s">
        <v>114</v>
      </c>
      <c r="K215" s="79" t="s">
        <v>585</v>
      </c>
      <c r="L215" s="116" t="s">
        <v>637</v>
      </c>
      <c r="N215" s="79" t="s">
        <v>149</v>
      </c>
      <c r="O215" s="166">
        <v>1</v>
      </c>
      <c r="P215" s="83">
        <v>1400000</v>
      </c>
      <c r="Q215" s="79" t="s">
        <v>638</v>
      </c>
      <c r="S215" s="122">
        <v>1</v>
      </c>
      <c r="T215" s="117">
        <v>8</v>
      </c>
      <c r="V215" s="79" t="str">
        <f>IF(AND(C215=2, T215&lt;&gt;""), _xlfn.IFNA(VLOOKUP(T215,'kk1'!$B$10:$C$109, 2, FALSE), ""), "")</f>
        <v>Ruang Sekretariat</v>
      </c>
      <c r="W215" s="117">
        <v>1</v>
      </c>
      <c r="X215" s="79" t="str">
        <f t="shared" si="26"/>
        <v>Baik</v>
      </c>
      <c r="Y215" s="79" t="str">
        <f t="shared" si="27"/>
        <v>Benar</v>
      </c>
      <c r="Z215" s="79">
        <f t="shared" si="28"/>
        <v>1</v>
      </c>
      <c r="AA215" s="79" t="str">
        <f t="shared" si="29"/>
        <v>update ta_kib_b set kd_ruang = 8 where idpemda = '10020010012000204'</v>
      </c>
      <c r="AB215" s="79" t="str">
        <f t="shared" si="30"/>
        <v>Ta_Fn_KIB_B_Sensus</v>
      </c>
      <c r="AC215" s="79" t="str">
        <f t="shared" si="31"/>
        <v>update Ta_Fn_KIB_B_Sensus set sensus = 1 where idpemda = '10020010012000204'</v>
      </c>
      <c r="AD215" s="79">
        <f>ROWS($B$13:B215)</f>
        <v>203</v>
      </c>
      <c r="AE215" s="79" t="str">
        <f>IF(W215='kk4-7'!$A$1, AD215, "")</f>
        <v/>
      </c>
      <c r="AF215" s="79">
        <f t="shared" si="32"/>
        <v>499</v>
      </c>
    </row>
    <row r="216" spans="1:45" x14ac:dyDescent="0.25">
      <c r="A216" s="122">
        <f t="shared" si="33"/>
        <v>204</v>
      </c>
      <c r="B216" s="80" t="s">
        <v>639</v>
      </c>
      <c r="C216" s="122">
        <v>2</v>
      </c>
      <c r="D216" s="79" t="s">
        <v>635</v>
      </c>
      <c r="E216" s="79" t="s">
        <v>636</v>
      </c>
      <c r="F216" s="120">
        <v>3</v>
      </c>
      <c r="G216" s="79">
        <v>2015</v>
      </c>
      <c r="H216" s="81" t="s">
        <v>429</v>
      </c>
      <c r="I216" s="81" t="s">
        <v>114</v>
      </c>
      <c r="J216" s="81" t="s">
        <v>114</v>
      </c>
      <c r="K216" s="79" t="s">
        <v>585</v>
      </c>
      <c r="L216" s="116" t="s">
        <v>640</v>
      </c>
      <c r="N216" s="79" t="s">
        <v>149</v>
      </c>
      <c r="O216" s="166">
        <v>1</v>
      </c>
      <c r="P216" s="83">
        <v>475000</v>
      </c>
      <c r="Q216" s="79" t="s">
        <v>641</v>
      </c>
      <c r="S216" s="122">
        <v>1</v>
      </c>
      <c r="T216" s="117">
        <v>8</v>
      </c>
      <c r="V216" s="79" t="str">
        <f>IF(AND(C216=2, T216&lt;&gt;""), _xlfn.IFNA(VLOOKUP(T216,'kk1'!$B$10:$C$109, 2, FALSE), ""), "")</f>
        <v>Ruang Sekretariat</v>
      </c>
      <c r="W216" s="117">
        <v>1</v>
      </c>
      <c r="X216" s="79" t="str">
        <f t="shared" si="26"/>
        <v>Baik</v>
      </c>
      <c r="Y216" s="79" t="str">
        <f t="shared" si="27"/>
        <v>Benar</v>
      </c>
      <c r="Z216" s="79">
        <f t="shared" si="28"/>
        <v>1</v>
      </c>
      <c r="AA216" s="79" t="str">
        <f t="shared" si="29"/>
        <v>update ta_kib_b set kd_ruang = 8 where idpemda = '10020010012000205'</v>
      </c>
      <c r="AB216" s="79" t="str">
        <f t="shared" si="30"/>
        <v>Ta_Fn_KIB_B_Sensus</v>
      </c>
      <c r="AC216" s="79" t="str">
        <f t="shared" si="31"/>
        <v>update Ta_Fn_KIB_B_Sensus set sensus = 1 where idpemda = '10020010012000205'</v>
      </c>
      <c r="AD216" s="79">
        <f>ROWS($B$13:B216)</f>
        <v>204</v>
      </c>
      <c r="AE216" s="79" t="str">
        <f>IF(W216='kk4-7'!$A$1, AD216, "")</f>
        <v/>
      </c>
      <c r="AF216" s="79">
        <f t="shared" si="32"/>
        <v>500</v>
      </c>
    </row>
    <row r="217" spans="1:45" x14ac:dyDescent="0.25">
      <c r="A217" s="122">
        <f t="shared" si="33"/>
        <v>205</v>
      </c>
      <c r="B217" s="80" t="s">
        <v>642</v>
      </c>
      <c r="C217" s="122">
        <v>2</v>
      </c>
      <c r="D217" s="79" t="s">
        <v>643</v>
      </c>
      <c r="E217" s="79" t="s">
        <v>644</v>
      </c>
      <c r="F217" s="120">
        <v>1</v>
      </c>
      <c r="G217" s="79">
        <v>2010</v>
      </c>
      <c r="H217" s="81" t="s">
        <v>645</v>
      </c>
      <c r="I217" s="81" t="s">
        <v>646</v>
      </c>
      <c r="J217" s="81" t="s">
        <v>114</v>
      </c>
      <c r="K217" s="79" t="s">
        <v>647</v>
      </c>
      <c r="L217" s="116" t="s">
        <v>114</v>
      </c>
      <c r="N217" s="79" t="s">
        <v>149</v>
      </c>
      <c r="O217" s="166">
        <v>1</v>
      </c>
      <c r="P217" s="83">
        <v>4000000</v>
      </c>
      <c r="Q217" s="79" t="s">
        <v>648</v>
      </c>
      <c r="S217" s="122">
        <v>1</v>
      </c>
      <c r="T217" s="117">
        <v>3</v>
      </c>
      <c r="V217" s="79" t="str">
        <f>IF(AND(C217=2, T217&lt;&gt;""), _xlfn.IFNA(VLOOKUP(T217,'kk1'!$B$10:$C$109, 2, FALSE), ""), "")</f>
        <v>Ruang Penjaga</v>
      </c>
      <c r="X217" s="79" t="str">
        <f t="shared" si="26"/>
        <v/>
      </c>
      <c r="Y217" s="79" t="str">
        <f t="shared" si="27"/>
        <v>Belum diisi</v>
      </c>
      <c r="Z217" s="79">
        <f t="shared" si="28"/>
        <v>0</v>
      </c>
      <c r="AA217" s="79" t="str">
        <f t="shared" si="29"/>
        <v>update ta_kib_b set kd_ruang = 3 where idpemda = '10020010012000213'</v>
      </c>
      <c r="AB217" s="79" t="str">
        <f t="shared" si="30"/>
        <v>Ta_Fn_KIB_B_Sensus</v>
      </c>
      <c r="AC217" s="79" t="str">
        <f t="shared" si="31"/>
        <v/>
      </c>
      <c r="AD217" s="79">
        <f>ROWS($B$13:B217)</f>
        <v>205</v>
      </c>
      <c r="AE217" s="79">
        <f>IF(W217='kk4-7'!$A$1, AD217, "")</f>
        <v>205</v>
      </c>
      <c r="AF217" s="79">
        <f t="shared" si="32"/>
        <v>501</v>
      </c>
    </row>
    <row r="218" spans="1:45" s="133" customFormat="1" x14ac:dyDescent="0.25">
      <c r="A218" s="135">
        <f t="shared" si="33"/>
        <v>206</v>
      </c>
      <c r="B218" s="134" t="s">
        <v>649</v>
      </c>
      <c r="C218" s="135">
        <v>2</v>
      </c>
      <c r="D218" s="133" t="s">
        <v>643</v>
      </c>
      <c r="E218" s="133" t="s">
        <v>644</v>
      </c>
      <c r="F218" s="136">
        <v>2</v>
      </c>
      <c r="G218" s="133">
        <v>2014</v>
      </c>
      <c r="H218" s="133" t="s">
        <v>453</v>
      </c>
      <c r="I218" s="133" t="s">
        <v>114</v>
      </c>
      <c r="J218" s="133" t="s">
        <v>114</v>
      </c>
      <c r="K218" s="133" t="s">
        <v>424</v>
      </c>
      <c r="L218" s="136" t="s">
        <v>650</v>
      </c>
      <c r="N218" s="133" t="s">
        <v>149</v>
      </c>
      <c r="O218" s="168">
        <v>1</v>
      </c>
      <c r="P218" s="138">
        <v>2185000</v>
      </c>
      <c r="Q218" s="133" t="s">
        <v>651</v>
      </c>
      <c r="S218" s="135">
        <v>1</v>
      </c>
      <c r="T218" s="135">
        <v>9</v>
      </c>
      <c r="V218" s="133" t="str">
        <f>IF(AND(C218=2, T218&lt;&gt;""), _xlfn.IFNA(VLOOKUP(T218,'kk1'!$B$10:$C$109, 2, FALSE), ""), "")</f>
        <v>Ruang Gudang 1</v>
      </c>
      <c r="W218" s="135">
        <v>2</v>
      </c>
      <c r="X218" s="133" t="str">
        <f t="shared" si="26"/>
        <v>Kurang Baik</v>
      </c>
      <c r="Y218" s="133" t="str">
        <f t="shared" si="27"/>
        <v>Benar</v>
      </c>
      <c r="Z218" s="133">
        <f t="shared" si="28"/>
        <v>1</v>
      </c>
      <c r="AA218" s="133" t="str">
        <f t="shared" si="29"/>
        <v>update ta_kib_b set kd_ruang = 9 where idpemda = '10020010012000214'</v>
      </c>
      <c r="AB218" s="133" t="str">
        <f t="shared" si="30"/>
        <v>Ta_Fn_KIB_B_Sensus</v>
      </c>
      <c r="AC218" s="133" t="str">
        <f t="shared" si="31"/>
        <v>update Ta_Fn_KIB_B_Sensus set sensus = 2 where idpemda = '10020010012000214'</v>
      </c>
      <c r="AD218" s="133">
        <f>ROWS($B$13:B218)</f>
        <v>206</v>
      </c>
      <c r="AE218" s="133" t="str">
        <f>IF(W218='kk4-7'!$A$1, AD218, "")</f>
        <v/>
      </c>
      <c r="AF218" s="133">
        <f t="shared" si="32"/>
        <v>502</v>
      </c>
      <c r="AH218" s="137"/>
      <c r="AI218" s="138"/>
      <c r="AJ218" s="137"/>
      <c r="AK218" s="138"/>
      <c r="AL218" s="137"/>
      <c r="AM218" s="138"/>
      <c r="AN218" s="137"/>
      <c r="AO218" s="138"/>
      <c r="AP218" s="137"/>
      <c r="AQ218" s="138"/>
      <c r="AR218" s="139"/>
      <c r="AS218" s="138"/>
    </row>
    <row r="219" spans="1:45" x14ac:dyDescent="0.25">
      <c r="A219" s="122">
        <f t="shared" si="33"/>
        <v>207</v>
      </c>
      <c r="B219" s="80" t="s">
        <v>652</v>
      </c>
      <c r="C219" s="122">
        <v>2</v>
      </c>
      <c r="D219" s="79" t="s">
        <v>643</v>
      </c>
      <c r="E219" s="79" t="s">
        <v>644</v>
      </c>
      <c r="F219" s="120">
        <v>3</v>
      </c>
      <c r="G219" s="79">
        <v>2014</v>
      </c>
      <c r="H219" s="132" t="s">
        <v>2195</v>
      </c>
      <c r="I219" s="81" t="s">
        <v>114</v>
      </c>
      <c r="K219" s="79" t="s">
        <v>148</v>
      </c>
      <c r="L219" s="116" t="s">
        <v>653</v>
      </c>
      <c r="N219" s="79" t="s">
        <v>149</v>
      </c>
      <c r="O219" s="166">
        <v>1</v>
      </c>
      <c r="P219" s="83">
        <v>850000</v>
      </c>
      <c r="Q219" s="79" t="s">
        <v>654</v>
      </c>
      <c r="R219" s="132" t="s">
        <v>2196</v>
      </c>
      <c r="S219" s="122">
        <v>1</v>
      </c>
      <c r="T219" s="117">
        <v>9</v>
      </c>
      <c r="V219" s="79" t="str">
        <f>IF(AND(C219=2, T219&lt;&gt;""), _xlfn.IFNA(VLOOKUP(T219,'kk1'!$B$10:$C$109, 2, FALSE), ""), "")</f>
        <v>Ruang Gudang 1</v>
      </c>
      <c r="W219" s="117">
        <v>2</v>
      </c>
      <c r="X219" s="79" t="str">
        <f t="shared" si="26"/>
        <v>Kurang Baik</v>
      </c>
      <c r="Y219" s="79" t="str">
        <f t="shared" si="27"/>
        <v>Benar</v>
      </c>
      <c r="Z219" s="79">
        <f t="shared" si="28"/>
        <v>1</v>
      </c>
      <c r="AA219" s="79" t="str">
        <f t="shared" si="29"/>
        <v>update ta_kib_b set kd_ruang = 9 where idpemda = '10020010012000215'</v>
      </c>
      <c r="AB219" s="79" t="str">
        <f t="shared" si="30"/>
        <v>Ta_Fn_KIB_B_Sensus</v>
      </c>
      <c r="AC219" s="79" t="str">
        <f t="shared" si="31"/>
        <v>update Ta_Fn_KIB_B_Sensus set sensus = 2 where idpemda = '10020010012000215'</v>
      </c>
      <c r="AD219" s="79">
        <f>ROWS($B$13:B219)</f>
        <v>207</v>
      </c>
      <c r="AE219" s="79" t="str">
        <f>IF(W219='kk4-7'!$A$1, AD219, "")</f>
        <v/>
      </c>
      <c r="AF219" s="79">
        <f t="shared" si="32"/>
        <v>503</v>
      </c>
    </row>
    <row r="220" spans="1:45" x14ac:dyDescent="0.25">
      <c r="A220" s="122">
        <f t="shared" si="33"/>
        <v>208</v>
      </c>
      <c r="B220" s="80" t="s">
        <v>655</v>
      </c>
      <c r="C220" s="122">
        <v>2</v>
      </c>
      <c r="D220" s="79" t="s">
        <v>643</v>
      </c>
      <c r="E220" s="79" t="s">
        <v>644</v>
      </c>
      <c r="F220" s="120">
        <v>4</v>
      </c>
      <c r="G220" s="79">
        <v>2014</v>
      </c>
      <c r="H220" s="132" t="s">
        <v>659</v>
      </c>
      <c r="I220" s="132" t="s">
        <v>2194</v>
      </c>
      <c r="J220" s="81" t="s">
        <v>114</v>
      </c>
      <c r="K220" s="79" t="s">
        <v>656</v>
      </c>
      <c r="L220" s="116" t="s">
        <v>114</v>
      </c>
      <c r="N220" s="79" t="s">
        <v>149</v>
      </c>
      <c r="O220" s="166">
        <v>1</v>
      </c>
      <c r="P220" s="83">
        <v>23395000</v>
      </c>
      <c r="Q220" s="79" t="s">
        <v>657</v>
      </c>
      <c r="R220" s="132" t="s">
        <v>2193</v>
      </c>
      <c r="S220" s="122">
        <v>1</v>
      </c>
      <c r="T220" s="117">
        <v>8</v>
      </c>
      <c r="V220" s="79" t="str">
        <f>IF(AND(C220=2, T220&lt;&gt;""), _xlfn.IFNA(VLOOKUP(T220,'kk1'!$B$10:$C$109, 2, FALSE), ""), "")</f>
        <v>Ruang Sekretariat</v>
      </c>
      <c r="W220" s="117">
        <v>1</v>
      </c>
      <c r="X220" s="79" t="str">
        <f t="shared" si="26"/>
        <v>Baik</v>
      </c>
      <c r="Y220" s="79" t="str">
        <f t="shared" si="27"/>
        <v>Benar</v>
      </c>
      <c r="Z220" s="79">
        <f t="shared" si="28"/>
        <v>1</v>
      </c>
      <c r="AA220" s="79" t="str">
        <f t="shared" si="29"/>
        <v>update ta_kib_b set kd_ruang = 8 where idpemda = '10020010012000216'</v>
      </c>
      <c r="AB220" s="79" t="str">
        <f t="shared" si="30"/>
        <v>Ta_Fn_KIB_B_Sensus</v>
      </c>
      <c r="AC220" s="79" t="str">
        <f t="shared" si="31"/>
        <v>update Ta_Fn_KIB_B_Sensus set sensus = 1 where idpemda = '10020010012000216'</v>
      </c>
      <c r="AD220" s="79">
        <f>ROWS($B$13:B220)</f>
        <v>208</v>
      </c>
      <c r="AE220" s="79" t="str">
        <f>IF(W220='kk4-7'!$A$1, AD220, "")</f>
        <v/>
      </c>
      <c r="AF220" s="79">
        <f t="shared" si="32"/>
        <v>504</v>
      </c>
    </row>
    <row r="221" spans="1:45" x14ac:dyDescent="0.25">
      <c r="A221" s="122">
        <f t="shared" si="33"/>
        <v>209</v>
      </c>
      <c r="B221" s="80" t="s">
        <v>658</v>
      </c>
      <c r="C221" s="122">
        <v>2</v>
      </c>
      <c r="D221" s="79" t="s">
        <v>643</v>
      </c>
      <c r="E221" s="79" t="s">
        <v>644</v>
      </c>
      <c r="F221" s="120">
        <v>5</v>
      </c>
      <c r="G221" s="79">
        <v>2019</v>
      </c>
      <c r="H221" s="81" t="s">
        <v>659</v>
      </c>
      <c r="I221" s="81" t="s">
        <v>114</v>
      </c>
      <c r="J221" s="81" t="s">
        <v>114</v>
      </c>
      <c r="K221" s="79" t="s">
        <v>377</v>
      </c>
      <c r="L221" s="116" t="s">
        <v>114</v>
      </c>
      <c r="N221" s="79" t="s">
        <v>149</v>
      </c>
      <c r="O221" s="166">
        <v>1</v>
      </c>
      <c r="P221" s="83">
        <v>21980000</v>
      </c>
      <c r="Q221" s="79" t="s">
        <v>660</v>
      </c>
      <c r="S221" s="122">
        <v>1</v>
      </c>
      <c r="T221" s="117">
        <v>17</v>
      </c>
      <c r="V221" s="79" t="str">
        <f>IF(AND(C221=2, T221&lt;&gt;""), _xlfn.IFNA(VLOOKUP(T221,'kk1'!$B$10:$C$109, 2, FALSE), ""), "")</f>
        <v>Balai Penyuluh JATIYOSO</v>
      </c>
      <c r="W221" s="117">
        <v>2</v>
      </c>
      <c r="X221" s="79" t="str">
        <f t="shared" si="26"/>
        <v>Kurang Baik</v>
      </c>
      <c r="Y221" s="79" t="str">
        <f t="shared" si="27"/>
        <v>Benar</v>
      </c>
      <c r="Z221" s="79">
        <f t="shared" si="28"/>
        <v>1</v>
      </c>
      <c r="AA221" s="79" t="str">
        <f t="shared" si="29"/>
        <v>update ta_kib_b set kd_ruang = 17 where idpemda = '10020010012000988'</v>
      </c>
      <c r="AB221" s="79" t="str">
        <f t="shared" si="30"/>
        <v>Ta_Fn_KIB_B_Sensus</v>
      </c>
      <c r="AC221" s="79" t="str">
        <f t="shared" si="31"/>
        <v>update Ta_Fn_KIB_B_Sensus set sensus = 2 where idpemda = '10020010012000988'</v>
      </c>
      <c r="AD221" s="79">
        <f>ROWS($B$13:B221)</f>
        <v>209</v>
      </c>
      <c r="AE221" s="79" t="str">
        <f>IF(W221='kk4-7'!$A$1, AD221, "")</f>
        <v/>
      </c>
      <c r="AF221" s="79">
        <f t="shared" si="32"/>
        <v>505</v>
      </c>
    </row>
    <row r="222" spans="1:45" x14ac:dyDescent="0.25">
      <c r="A222" s="122">
        <f t="shared" si="33"/>
        <v>210</v>
      </c>
      <c r="B222" s="80" t="s">
        <v>661</v>
      </c>
      <c r="C222" s="122">
        <v>2</v>
      </c>
      <c r="D222" s="79" t="s">
        <v>643</v>
      </c>
      <c r="E222" s="79" t="s">
        <v>644</v>
      </c>
      <c r="F222" s="120">
        <v>6</v>
      </c>
      <c r="G222" s="79">
        <v>2019</v>
      </c>
      <c r="H222" s="81" t="s">
        <v>659</v>
      </c>
      <c r="I222" s="81" t="s">
        <v>114</v>
      </c>
      <c r="J222" s="81" t="s">
        <v>114</v>
      </c>
      <c r="K222" s="79" t="s">
        <v>377</v>
      </c>
      <c r="L222" s="116" t="s">
        <v>114</v>
      </c>
      <c r="N222" s="79" t="s">
        <v>149</v>
      </c>
      <c r="O222" s="166">
        <v>1</v>
      </c>
      <c r="P222" s="83">
        <v>21980000</v>
      </c>
      <c r="Q222" s="79" t="s">
        <v>660</v>
      </c>
      <c r="S222" s="122">
        <v>1</v>
      </c>
      <c r="T222" s="117">
        <v>16</v>
      </c>
      <c r="V222" s="79" t="str">
        <f>IF(AND(C222=2, T222&lt;&gt;""), _xlfn.IFNA(VLOOKUP(T222,'kk1'!$B$10:$C$109, 2, FALSE), ""), "")</f>
        <v>Balai Penyuluh JATIPURO</v>
      </c>
      <c r="W222" s="117">
        <v>1</v>
      </c>
      <c r="X222" s="79" t="str">
        <f t="shared" si="26"/>
        <v>Baik</v>
      </c>
      <c r="Y222" s="79" t="str">
        <f t="shared" si="27"/>
        <v>Benar</v>
      </c>
      <c r="Z222" s="79">
        <f t="shared" si="28"/>
        <v>1</v>
      </c>
      <c r="AA222" s="79" t="str">
        <f t="shared" si="29"/>
        <v>update ta_kib_b set kd_ruang = 16 where idpemda = '10020010012000992'</v>
      </c>
      <c r="AB222" s="79" t="str">
        <f t="shared" si="30"/>
        <v>Ta_Fn_KIB_B_Sensus</v>
      </c>
      <c r="AC222" s="79" t="str">
        <f t="shared" si="31"/>
        <v>update Ta_Fn_KIB_B_Sensus set sensus = 1 where idpemda = '10020010012000992'</v>
      </c>
      <c r="AD222" s="79">
        <f>ROWS($B$13:B222)</f>
        <v>210</v>
      </c>
      <c r="AE222" s="79" t="str">
        <f>IF(W222='kk4-7'!$A$1, AD222, "")</f>
        <v/>
      </c>
      <c r="AF222" s="79">
        <f t="shared" si="32"/>
        <v>506</v>
      </c>
    </row>
    <row r="223" spans="1:45" x14ac:dyDescent="0.25">
      <c r="A223" s="122">
        <f t="shared" si="33"/>
        <v>211</v>
      </c>
      <c r="B223" s="80" t="s">
        <v>662</v>
      </c>
      <c r="C223" s="122">
        <v>2</v>
      </c>
      <c r="D223" s="79" t="s">
        <v>643</v>
      </c>
      <c r="E223" s="79" t="s">
        <v>644</v>
      </c>
      <c r="F223" s="120">
        <v>7</v>
      </c>
      <c r="G223" s="79">
        <v>2019</v>
      </c>
      <c r="H223" s="81" t="s">
        <v>659</v>
      </c>
      <c r="I223" s="81" t="s">
        <v>114</v>
      </c>
      <c r="J223" s="81" t="s">
        <v>114</v>
      </c>
      <c r="K223" s="79" t="s">
        <v>377</v>
      </c>
      <c r="L223" s="116" t="s">
        <v>114</v>
      </c>
      <c r="N223" s="79" t="s">
        <v>149</v>
      </c>
      <c r="O223" s="166">
        <v>1</v>
      </c>
      <c r="P223" s="83">
        <v>21980000</v>
      </c>
      <c r="Q223" s="79" t="s">
        <v>660</v>
      </c>
      <c r="S223" s="122">
        <v>1</v>
      </c>
      <c r="T223" s="117">
        <v>32</v>
      </c>
      <c r="V223" s="79" t="str">
        <f>IF(AND(C223=2, T223&lt;&gt;""), _xlfn.IFNA(VLOOKUP(T223,'kk1'!$B$10:$C$109, 2, FALSE), ""), "")</f>
        <v>Balai Penyuluh JENAWI</v>
      </c>
      <c r="W223" s="117">
        <v>2</v>
      </c>
      <c r="X223" s="79" t="str">
        <f t="shared" si="26"/>
        <v>Kurang Baik</v>
      </c>
      <c r="Y223" s="79" t="str">
        <f t="shared" si="27"/>
        <v>Benar</v>
      </c>
      <c r="Z223" s="79">
        <f t="shared" si="28"/>
        <v>1</v>
      </c>
      <c r="AA223" s="79" t="str">
        <f t="shared" si="29"/>
        <v>update ta_kib_b set kd_ruang = 32 where idpemda = '10020010012000995'</v>
      </c>
      <c r="AB223" s="79" t="str">
        <f t="shared" si="30"/>
        <v>Ta_Fn_KIB_B_Sensus</v>
      </c>
      <c r="AC223" s="79" t="str">
        <f t="shared" si="31"/>
        <v>update Ta_Fn_KIB_B_Sensus set sensus = 2 where idpemda = '10020010012000995'</v>
      </c>
      <c r="AD223" s="79">
        <f>ROWS($B$13:B223)</f>
        <v>211</v>
      </c>
      <c r="AE223" s="79" t="str">
        <f>IF(W223='kk4-7'!$A$1, AD223, "")</f>
        <v/>
      </c>
      <c r="AF223" s="79">
        <f t="shared" si="32"/>
        <v>507</v>
      </c>
    </row>
    <row r="224" spans="1:45" x14ac:dyDescent="0.25">
      <c r="A224" s="122">
        <f t="shared" si="33"/>
        <v>212</v>
      </c>
      <c r="B224" s="80" t="s">
        <v>663</v>
      </c>
      <c r="C224" s="122">
        <v>2</v>
      </c>
      <c r="D224" s="79" t="s">
        <v>643</v>
      </c>
      <c r="E224" s="79" t="s">
        <v>644</v>
      </c>
      <c r="F224" s="120">
        <v>8</v>
      </c>
      <c r="G224" s="79">
        <v>2019</v>
      </c>
      <c r="H224" s="81" t="s">
        <v>659</v>
      </c>
      <c r="I224" s="81" t="s">
        <v>114</v>
      </c>
      <c r="J224" s="81" t="s">
        <v>114</v>
      </c>
      <c r="K224" s="79" t="s">
        <v>377</v>
      </c>
      <c r="L224" s="116" t="s">
        <v>114</v>
      </c>
      <c r="N224" s="79" t="s">
        <v>149</v>
      </c>
      <c r="O224" s="166">
        <v>1</v>
      </c>
      <c r="P224" s="83">
        <v>21980000</v>
      </c>
      <c r="Q224" s="79" t="s">
        <v>660</v>
      </c>
      <c r="S224" s="122">
        <v>1</v>
      </c>
      <c r="T224" s="117">
        <v>29</v>
      </c>
      <c r="V224" s="79" t="str">
        <f>IF(AND(C224=2, T224&lt;&gt;""), _xlfn.IFNA(VLOOKUP(T224,'kk1'!$B$10:$C$109, 2, FALSE), ""), "")</f>
        <v>Balai Penyuluh KEBAKKRAMAT</v>
      </c>
      <c r="W224" s="117">
        <v>3</v>
      </c>
      <c r="X224" s="79" t="str">
        <f t="shared" si="26"/>
        <v>Rusak Berat</v>
      </c>
      <c r="Y224" s="79" t="str">
        <f t="shared" si="27"/>
        <v>Benar</v>
      </c>
      <c r="Z224" s="79">
        <f t="shared" si="28"/>
        <v>1</v>
      </c>
      <c r="AA224" s="79" t="str">
        <f t="shared" si="29"/>
        <v>update ta_kib_b set kd_ruang = 29 where idpemda = '10020010012000998'</v>
      </c>
      <c r="AB224" s="79" t="str">
        <f t="shared" si="30"/>
        <v>Ta_Fn_KIB_B_Sensus</v>
      </c>
      <c r="AC224" s="79" t="str">
        <f t="shared" si="31"/>
        <v>update Ta_Fn_KIB_B_Sensus set sensus = 3 where idpemda = '10020010012000998'</v>
      </c>
      <c r="AD224" s="79">
        <f>ROWS($B$13:B224)</f>
        <v>212</v>
      </c>
      <c r="AE224" s="79" t="str">
        <f>IF(W224='kk4-7'!$A$1, AD224, "")</f>
        <v/>
      </c>
      <c r="AF224" s="79">
        <f t="shared" si="32"/>
        <v>508</v>
      </c>
    </row>
    <row r="225" spans="1:32" x14ac:dyDescent="0.25">
      <c r="A225" s="122">
        <f t="shared" si="33"/>
        <v>213</v>
      </c>
      <c r="B225" s="80" t="s">
        <v>664</v>
      </c>
      <c r="C225" s="122">
        <v>2</v>
      </c>
      <c r="D225" s="79" t="s">
        <v>643</v>
      </c>
      <c r="E225" s="79" t="s">
        <v>644</v>
      </c>
      <c r="F225" s="120">
        <v>9</v>
      </c>
      <c r="G225" s="79">
        <v>2019</v>
      </c>
      <c r="H225" s="81" t="s">
        <v>659</v>
      </c>
      <c r="I225" s="81" t="s">
        <v>114</v>
      </c>
      <c r="J225" s="81" t="s">
        <v>114</v>
      </c>
      <c r="K225" s="79" t="s">
        <v>377</v>
      </c>
      <c r="L225" s="116" t="s">
        <v>114</v>
      </c>
      <c r="N225" s="79" t="s">
        <v>149</v>
      </c>
      <c r="O225" s="166">
        <v>1</v>
      </c>
      <c r="P225" s="83">
        <v>21980000</v>
      </c>
      <c r="Q225" s="79" t="s">
        <v>660</v>
      </c>
      <c r="S225" s="122">
        <v>1</v>
      </c>
      <c r="T225" s="117">
        <v>21</v>
      </c>
      <c r="V225" s="79" t="str">
        <f>IF(AND(C225=2, T225&lt;&gt;""), _xlfn.IFNA(VLOOKUP(T225,'kk1'!$B$10:$C$109, 2, FALSE), ""), "")</f>
        <v>Balai Penyuluh TAWANGMANGU</v>
      </c>
      <c r="W225" s="117">
        <v>3</v>
      </c>
      <c r="X225" s="79" t="str">
        <f t="shared" si="26"/>
        <v>Rusak Berat</v>
      </c>
      <c r="Y225" s="79" t="str">
        <f t="shared" si="27"/>
        <v>Benar</v>
      </c>
      <c r="Z225" s="79">
        <f t="shared" si="28"/>
        <v>1</v>
      </c>
      <c r="AA225" s="79" t="str">
        <f t="shared" si="29"/>
        <v>update ta_kib_b set kd_ruang = 21 where idpemda = '10020010012001001'</v>
      </c>
      <c r="AB225" s="79" t="str">
        <f t="shared" si="30"/>
        <v>Ta_Fn_KIB_B_Sensus</v>
      </c>
      <c r="AC225" s="79" t="str">
        <f t="shared" si="31"/>
        <v>update Ta_Fn_KIB_B_Sensus set sensus = 3 where idpemda = '10020010012001001'</v>
      </c>
      <c r="AD225" s="79">
        <f>ROWS($B$13:B225)</f>
        <v>213</v>
      </c>
      <c r="AE225" s="79" t="str">
        <f>IF(W225='kk4-7'!$A$1, AD225, "")</f>
        <v/>
      </c>
      <c r="AF225" s="79">
        <f t="shared" si="32"/>
        <v>509</v>
      </c>
    </row>
    <row r="226" spans="1:32" x14ac:dyDescent="0.25">
      <c r="A226" s="122">
        <f t="shared" si="33"/>
        <v>214</v>
      </c>
      <c r="B226" s="80" t="s">
        <v>665</v>
      </c>
      <c r="C226" s="122">
        <v>2</v>
      </c>
      <c r="D226" s="79" t="s">
        <v>643</v>
      </c>
      <c r="E226" s="79" t="s">
        <v>644</v>
      </c>
      <c r="F226" s="120">
        <v>10</v>
      </c>
      <c r="G226" s="79">
        <v>2019</v>
      </c>
      <c r="H226" s="81" t="s">
        <v>659</v>
      </c>
      <c r="I226" s="81" t="s">
        <v>114</v>
      </c>
      <c r="J226" s="81" t="s">
        <v>114</v>
      </c>
      <c r="K226" s="79" t="s">
        <v>377</v>
      </c>
      <c r="L226" s="116" t="s">
        <v>114</v>
      </c>
      <c r="N226" s="79" t="s">
        <v>149</v>
      </c>
      <c r="O226" s="166">
        <v>1</v>
      </c>
      <c r="P226" s="83">
        <v>21980000</v>
      </c>
      <c r="Q226" s="79" t="s">
        <v>660</v>
      </c>
      <c r="S226" s="122">
        <v>1</v>
      </c>
      <c r="V226" s="79" t="str">
        <f>IF(AND(C226=2, T226&lt;&gt;""), _xlfn.IFNA(VLOOKUP(T226,'kk1'!$B$10:$C$109, 2, FALSE), ""), "")</f>
        <v/>
      </c>
      <c r="W226" s="117">
        <v>3</v>
      </c>
      <c r="X226" s="79" t="str">
        <f t="shared" si="26"/>
        <v>Rusak Berat</v>
      </c>
      <c r="Y226" s="79" t="str">
        <f t="shared" si="27"/>
        <v>Benar</v>
      </c>
      <c r="Z226" s="79">
        <f t="shared" si="28"/>
        <v>1</v>
      </c>
      <c r="AA226" s="79" t="str">
        <f t="shared" si="29"/>
        <v/>
      </c>
      <c r="AB226" s="79" t="str">
        <f t="shared" si="30"/>
        <v>Ta_Fn_KIB_B_Sensus</v>
      </c>
      <c r="AC226" s="79" t="str">
        <f t="shared" si="31"/>
        <v>update Ta_Fn_KIB_B_Sensus set sensus = 3 where idpemda = '10020010012001004'</v>
      </c>
      <c r="AD226" s="79">
        <f>ROWS($B$13:B226)</f>
        <v>214</v>
      </c>
      <c r="AE226" s="79" t="str">
        <f>IF(W226='kk4-7'!$A$1, AD226, "")</f>
        <v/>
      </c>
      <c r="AF226" s="79">
        <f t="shared" si="32"/>
        <v>510</v>
      </c>
    </row>
    <row r="227" spans="1:32" x14ac:dyDescent="0.25">
      <c r="A227" s="122">
        <f t="shared" si="33"/>
        <v>215</v>
      </c>
      <c r="B227" s="80" t="s">
        <v>666</v>
      </c>
      <c r="C227" s="122">
        <v>2</v>
      </c>
      <c r="D227" s="79" t="s">
        <v>643</v>
      </c>
      <c r="E227" s="79" t="s">
        <v>644</v>
      </c>
      <c r="F227" s="120">
        <v>11</v>
      </c>
      <c r="G227" s="79">
        <v>2019</v>
      </c>
      <c r="H227" s="81" t="s">
        <v>659</v>
      </c>
      <c r="I227" s="81" t="s">
        <v>114</v>
      </c>
      <c r="J227" s="81" t="s">
        <v>114</v>
      </c>
      <c r="K227" s="79" t="s">
        <v>377</v>
      </c>
      <c r="L227" s="116" t="s">
        <v>114</v>
      </c>
      <c r="N227" s="79" t="s">
        <v>149</v>
      </c>
      <c r="O227" s="166">
        <v>1</v>
      </c>
      <c r="P227" s="83">
        <v>21980000</v>
      </c>
      <c r="Q227" s="79" t="s">
        <v>660</v>
      </c>
      <c r="S227" s="122">
        <v>1</v>
      </c>
      <c r="V227" s="79" t="str">
        <f>IF(AND(C227=2, T227&lt;&gt;""), _xlfn.IFNA(VLOOKUP(T227,'kk1'!$B$10:$C$109, 2, FALSE), ""), "")</f>
        <v/>
      </c>
      <c r="X227" s="79" t="str">
        <f t="shared" si="26"/>
        <v/>
      </c>
      <c r="Y227" s="79" t="str">
        <f t="shared" si="27"/>
        <v>Belum diisi</v>
      </c>
      <c r="Z227" s="79">
        <f t="shared" si="28"/>
        <v>0</v>
      </c>
      <c r="AA227" s="79" t="str">
        <f t="shared" si="29"/>
        <v/>
      </c>
      <c r="AB227" s="79" t="str">
        <f t="shared" si="30"/>
        <v>Ta_Fn_KIB_B_Sensus</v>
      </c>
      <c r="AC227" s="79" t="str">
        <f t="shared" si="31"/>
        <v/>
      </c>
      <c r="AD227" s="79">
        <f>ROWS($B$13:B227)</f>
        <v>215</v>
      </c>
      <c r="AE227" s="79">
        <f>IF(W227='kk4-7'!$A$1, AD227, "")</f>
        <v>215</v>
      </c>
      <c r="AF227" s="79">
        <f t="shared" si="32"/>
        <v>511</v>
      </c>
    </row>
    <row r="228" spans="1:32" x14ac:dyDescent="0.25">
      <c r="A228" s="122">
        <f t="shared" si="33"/>
        <v>216</v>
      </c>
      <c r="B228" s="80" t="s">
        <v>667</v>
      </c>
      <c r="C228" s="122">
        <v>2</v>
      </c>
      <c r="D228" s="79" t="s">
        <v>643</v>
      </c>
      <c r="E228" s="79" t="s">
        <v>644</v>
      </c>
      <c r="F228" s="120">
        <v>12</v>
      </c>
      <c r="G228" s="79">
        <v>2019</v>
      </c>
      <c r="H228" s="81" t="s">
        <v>659</v>
      </c>
      <c r="I228" s="81" t="s">
        <v>114</v>
      </c>
      <c r="J228" s="81" t="s">
        <v>114</v>
      </c>
      <c r="K228" s="79" t="s">
        <v>377</v>
      </c>
      <c r="L228" s="116" t="s">
        <v>114</v>
      </c>
      <c r="N228" s="79" t="s">
        <v>149</v>
      </c>
      <c r="O228" s="166">
        <v>1</v>
      </c>
      <c r="P228" s="83">
        <v>21980000</v>
      </c>
      <c r="Q228" s="79" t="s">
        <v>660</v>
      </c>
      <c r="S228" s="122">
        <v>1</v>
      </c>
      <c r="V228" s="79" t="str">
        <f>IF(AND(C228=2, T228&lt;&gt;""), _xlfn.IFNA(VLOOKUP(T228,'kk1'!$B$10:$C$109, 2, FALSE), ""), "")</f>
        <v/>
      </c>
      <c r="X228" s="79" t="str">
        <f t="shared" si="26"/>
        <v/>
      </c>
      <c r="Y228" s="79" t="str">
        <f t="shared" si="27"/>
        <v>Belum diisi</v>
      </c>
      <c r="Z228" s="79">
        <f t="shared" si="28"/>
        <v>0</v>
      </c>
      <c r="AA228" s="79" t="str">
        <f t="shared" si="29"/>
        <v/>
      </c>
      <c r="AB228" s="79" t="str">
        <f t="shared" si="30"/>
        <v>Ta_Fn_KIB_B_Sensus</v>
      </c>
      <c r="AC228" s="79" t="str">
        <f t="shared" si="31"/>
        <v/>
      </c>
      <c r="AD228" s="79">
        <f>ROWS($B$13:B228)</f>
        <v>216</v>
      </c>
      <c r="AE228" s="79">
        <f>IF(W228='kk4-7'!$A$1, AD228, "")</f>
        <v>216</v>
      </c>
      <c r="AF228" s="79">
        <f t="shared" si="32"/>
        <v>512</v>
      </c>
    </row>
    <row r="229" spans="1:32" x14ac:dyDescent="0.25">
      <c r="A229" s="122">
        <f t="shared" si="33"/>
        <v>217</v>
      </c>
      <c r="B229" s="80" t="s">
        <v>668</v>
      </c>
      <c r="C229" s="122">
        <v>2</v>
      </c>
      <c r="D229" s="79" t="s">
        <v>643</v>
      </c>
      <c r="E229" s="79" t="s">
        <v>644</v>
      </c>
      <c r="F229" s="120">
        <v>13</v>
      </c>
      <c r="G229" s="79">
        <v>2019</v>
      </c>
      <c r="H229" s="81" t="s">
        <v>659</v>
      </c>
      <c r="I229" s="81" t="s">
        <v>114</v>
      </c>
      <c r="J229" s="81" t="s">
        <v>114</v>
      </c>
      <c r="K229" s="79" t="s">
        <v>377</v>
      </c>
      <c r="L229" s="116" t="s">
        <v>114</v>
      </c>
      <c r="N229" s="79" t="s">
        <v>149</v>
      </c>
      <c r="O229" s="166">
        <v>1</v>
      </c>
      <c r="P229" s="83">
        <v>21980000</v>
      </c>
      <c r="Q229" s="79" t="s">
        <v>660</v>
      </c>
      <c r="S229" s="122">
        <v>1</v>
      </c>
      <c r="V229" s="79" t="str">
        <f>IF(AND(C229=2, T229&lt;&gt;""), _xlfn.IFNA(VLOOKUP(T229,'kk1'!$B$10:$C$109, 2, FALSE), ""), "")</f>
        <v/>
      </c>
      <c r="X229" s="79" t="str">
        <f t="shared" si="26"/>
        <v/>
      </c>
      <c r="Y229" s="79" t="str">
        <f t="shared" si="27"/>
        <v>Belum diisi</v>
      </c>
      <c r="Z229" s="79">
        <f t="shared" si="28"/>
        <v>0</v>
      </c>
      <c r="AA229" s="79" t="str">
        <f t="shared" si="29"/>
        <v/>
      </c>
      <c r="AB229" s="79" t="str">
        <f t="shared" si="30"/>
        <v>Ta_Fn_KIB_B_Sensus</v>
      </c>
      <c r="AC229" s="79" t="str">
        <f t="shared" si="31"/>
        <v/>
      </c>
      <c r="AD229" s="79">
        <f>ROWS($B$13:B229)</f>
        <v>217</v>
      </c>
      <c r="AE229" s="79">
        <f>IF(W229='kk4-7'!$A$1, AD229, "")</f>
        <v>217</v>
      </c>
      <c r="AF229" s="79">
        <f t="shared" si="32"/>
        <v>530</v>
      </c>
    </row>
    <row r="230" spans="1:32" x14ac:dyDescent="0.25">
      <c r="A230" s="122">
        <f t="shared" si="33"/>
        <v>218</v>
      </c>
      <c r="B230" s="80" t="s">
        <v>669</v>
      </c>
      <c r="C230" s="122">
        <v>2</v>
      </c>
      <c r="D230" s="79" t="s">
        <v>643</v>
      </c>
      <c r="E230" s="79" t="s">
        <v>644</v>
      </c>
      <c r="F230" s="120">
        <v>14</v>
      </c>
      <c r="G230" s="79">
        <v>2019</v>
      </c>
      <c r="H230" s="81" t="s">
        <v>659</v>
      </c>
      <c r="I230" s="81" t="s">
        <v>114</v>
      </c>
      <c r="J230" s="81" t="s">
        <v>114</v>
      </c>
      <c r="K230" s="79" t="s">
        <v>377</v>
      </c>
      <c r="L230" s="116" t="s">
        <v>114</v>
      </c>
      <c r="N230" s="79" t="s">
        <v>149</v>
      </c>
      <c r="O230" s="166">
        <v>1</v>
      </c>
      <c r="P230" s="83">
        <v>21980000</v>
      </c>
      <c r="Q230" s="79" t="s">
        <v>660</v>
      </c>
      <c r="S230" s="122">
        <v>1</v>
      </c>
      <c r="V230" s="79" t="str">
        <f>IF(AND(C230=2, T230&lt;&gt;""), _xlfn.IFNA(VLOOKUP(T230,'kk1'!$B$10:$C$109, 2, FALSE), ""), "")</f>
        <v/>
      </c>
      <c r="X230" s="79" t="str">
        <f t="shared" si="26"/>
        <v/>
      </c>
      <c r="Y230" s="79" t="str">
        <f t="shared" si="27"/>
        <v>Belum diisi</v>
      </c>
      <c r="Z230" s="79">
        <f t="shared" si="28"/>
        <v>0</v>
      </c>
      <c r="AA230" s="79" t="str">
        <f t="shared" si="29"/>
        <v/>
      </c>
      <c r="AB230" s="79" t="str">
        <f t="shared" si="30"/>
        <v>Ta_Fn_KIB_B_Sensus</v>
      </c>
      <c r="AC230" s="79" t="str">
        <f t="shared" si="31"/>
        <v/>
      </c>
      <c r="AD230" s="79">
        <f>ROWS($B$13:B230)</f>
        <v>218</v>
      </c>
      <c r="AE230" s="79">
        <f>IF(W230='kk4-7'!$A$1, AD230, "")</f>
        <v>218</v>
      </c>
      <c r="AF230" s="79">
        <f t="shared" si="32"/>
        <v>531</v>
      </c>
    </row>
    <row r="231" spans="1:32" x14ac:dyDescent="0.25">
      <c r="A231" s="122">
        <f t="shared" si="33"/>
        <v>219</v>
      </c>
      <c r="B231" s="80" t="s">
        <v>670</v>
      </c>
      <c r="C231" s="122">
        <v>2</v>
      </c>
      <c r="D231" s="79" t="s">
        <v>671</v>
      </c>
      <c r="E231" s="79" t="s">
        <v>672</v>
      </c>
      <c r="F231" s="120">
        <v>2</v>
      </c>
      <c r="G231" s="79">
        <v>2011</v>
      </c>
      <c r="H231" s="81" t="s">
        <v>673</v>
      </c>
      <c r="I231" s="81" t="s">
        <v>674</v>
      </c>
      <c r="J231" s="81" t="s">
        <v>114</v>
      </c>
      <c r="K231" s="79" t="s">
        <v>148</v>
      </c>
      <c r="L231" s="116" t="s">
        <v>114</v>
      </c>
      <c r="N231" s="79" t="s">
        <v>149</v>
      </c>
      <c r="O231" s="166">
        <v>1</v>
      </c>
      <c r="P231" s="83">
        <v>8706250</v>
      </c>
      <c r="S231" s="122">
        <v>1</v>
      </c>
      <c r="T231" s="117">
        <v>15</v>
      </c>
      <c r="V231" s="79" t="str">
        <f>IF(AND(C231=2, T231&lt;&gt;""), _xlfn.IFNA(VLOOKUP(T231,'kk1'!$B$10:$C$109, 2, FALSE), ""), "")</f>
        <v>Aula Besar</v>
      </c>
      <c r="X231" s="79" t="str">
        <f t="shared" si="26"/>
        <v/>
      </c>
      <c r="Y231" s="79" t="str">
        <f t="shared" si="27"/>
        <v>Belum diisi</v>
      </c>
      <c r="Z231" s="79">
        <f t="shared" si="28"/>
        <v>0</v>
      </c>
      <c r="AA231" s="79" t="str">
        <f t="shared" si="29"/>
        <v>update ta_kib_b set kd_ruang = 15 where idpemda = '10020010012000253'</v>
      </c>
      <c r="AB231" s="79" t="str">
        <f t="shared" si="30"/>
        <v>Ta_Fn_KIB_B_Sensus</v>
      </c>
      <c r="AC231" s="79" t="str">
        <f t="shared" si="31"/>
        <v/>
      </c>
      <c r="AD231" s="79">
        <f>ROWS($B$13:B231)</f>
        <v>219</v>
      </c>
      <c r="AE231" s="79">
        <f>IF(W231='kk4-7'!$A$1, AD231, "")</f>
        <v>219</v>
      </c>
      <c r="AF231" s="79">
        <f t="shared" si="32"/>
        <v>532</v>
      </c>
    </row>
    <row r="232" spans="1:32" x14ac:dyDescent="0.25">
      <c r="A232" s="122">
        <f t="shared" si="33"/>
        <v>220</v>
      </c>
      <c r="B232" s="80" t="s">
        <v>675</v>
      </c>
      <c r="C232" s="122">
        <v>2</v>
      </c>
      <c r="D232" s="79" t="s">
        <v>671</v>
      </c>
      <c r="E232" s="79" t="s">
        <v>672</v>
      </c>
      <c r="F232" s="120">
        <v>3</v>
      </c>
      <c r="G232" s="79">
        <v>2011</v>
      </c>
      <c r="H232" s="81" t="s">
        <v>673</v>
      </c>
      <c r="I232" s="81" t="s">
        <v>674</v>
      </c>
      <c r="J232" s="81" t="s">
        <v>114</v>
      </c>
      <c r="K232" s="79" t="s">
        <v>148</v>
      </c>
      <c r="L232" s="116" t="s">
        <v>114</v>
      </c>
      <c r="N232" s="79" t="s">
        <v>149</v>
      </c>
      <c r="O232" s="166">
        <v>1</v>
      </c>
      <c r="P232" s="83">
        <v>6660000</v>
      </c>
      <c r="S232" s="122">
        <v>1</v>
      </c>
      <c r="T232" s="117">
        <v>15</v>
      </c>
      <c r="V232" s="79" t="str">
        <f>IF(AND(C232=2, T232&lt;&gt;""), _xlfn.IFNA(VLOOKUP(T232,'kk1'!$B$10:$C$109, 2, FALSE), ""), "")</f>
        <v>Aula Besar</v>
      </c>
      <c r="X232" s="79" t="str">
        <f t="shared" si="26"/>
        <v/>
      </c>
      <c r="Y232" s="79" t="str">
        <f t="shared" si="27"/>
        <v>Belum diisi</v>
      </c>
      <c r="Z232" s="79">
        <f t="shared" si="28"/>
        <v>0</v>
      </c>
      <c r="AA232" s="79" t="str">
        <f t="shared" si="29"/>
        <v>update ta_kib_b set kd_ruang = 15 where idpemda = '10020010012000254'</v>
      </c>
      <c r="AB232" s="79" t="str">
        <f t="shared" si="30"/>
        <v>Ta_Fn_KIB_B_Sensus</v>
      </c>
      <c r="AC232" s="79" t="str">
        <f t="shared" si="31"/>
        <v/>
      </c>
      <c r="AD232" s="79">
        <f>ROWS($B$13:B232)</f>
        <v>220</v>
      </c>
      <c r="AE232" s="79">
        <f>IF(W232='kk4-7'!$A$1, AD232, "")</f>
        <v>220</v>
      </c>
      <c r="AF232" s="79">
        <f t="shared" si="32"/>
        <v>533</v>
      </c>
    </row>
    <row r="233" spans="1:32" x14ac:dyDescent="0.25">
      <c r="A233" s="122">
        <f t="shared" si="33"/>
        <v>221</v>
      </c>
      <c r="B233" s="80" t="s">
        <v>676</v>
      </c>
      <c r="C233" s="122">
        <v>2</v>
      </c>
      <c r="D233" s="79" t="s">
        <v>671</v>
      </c>
      <c r="E233" s="79" t="s">
        <v>672</v>
      </c>
      <c r="F233" s="120">
        <v>4</v>
      </c>
      <c r="G233" s="79">
        <v>2017</v>
      </c>
      <c r="H233" s="81" t="s">
        <v>677</v>
      </c>
      <c r="J233" s="81" t="s">
        <v>114</v>
      </c>
      <c r="K233" s="79" t="s">
        <v>678</v>
      </c>
      <c r="N233" s="79" t="s">
        <v>149</v>
      </c>
      <c r="O233" s="166">
        <v>1</v>
      </c>
      <c r="P233" s="83">
        <v>400000</v>
      </c>
      <c r="Q233" s="79" t="s">
        <v>393</v>
      </c>
      <c r="S233" s="122">
        <v>1</v>
      </c>
      <c r="T233" s="117">
        <v>16</v>
      </c>
      <c r="V233" s="79" t="str">
        <f>IF(AND(C233=2, T233&lt;&gt;""), _xlfn.IFNA(VLOOKUP(T233,'kk1'!$B$10:$C$109, 2, FALSE), ""), "")</f>
        <v>Balai Penyuluh JATIPURO</v>
      </c>
      <c r="X233" s="79" t="str">
        <f t="shared" si="26"/>
        <v/>
      </c>
      <c r="Y233" s="79" t="str">
        <f t="shared" si="27"/>
        <v>Belum diisi</v>
      </c>
      <c r="Z233" s="79">
        <f t="shared" si="28"/>
        <v>0</v>
      </c>
      <c r="AA233" s="79" t="str">
        <f t="shared" si="29"/>
        <v>update ta_kib_b set kd_ruang = 16 where idpemda = '10020010012000848'</v>
      </c>
      <c r="AB233" s="79" t="str">
        <f t="shared" si="30"/>
        <v>Ta_Fn_KIB_B_Sensus</v>
      </c>
      <c r="AC233" s="79" t="str">
        <f t="shared" si="31"/>
        <v/>
      </c>
      <c r="AD233" s="79">
        <f>ROWS($B$13:B233)</f>
        <v>221</v>
      </c>
      <c r="AE233" s="79">
        <f>IF(W233='kk4-7'!$A$1, AD233, "")</f>
        <v>221</v>
      </c>
      <c r="AF233" s="79">
        <f t="shared" si="32"/>
        <v>534</v>
      </c>
    </row>
    <row r="234" spans="1:32" x14ac:dyDescent="0.25">
      <c r="A234" s="122">
        <f t="shared" si="33"/>
        <v>222</v>
      </c>
      <c r="B234" s="80" t="s">
        <v>679</v>
      </c>
      <c r="C234" s="122">
        <v>2</v>
      </c>
      <c r="D234" s="79" t="s">
        <v>671</v>
      </c>
      <c r="E234" s="79" t="s">
        <v>672</v>
      </c>
      <c r="F234" s="120">
        <v>5</v>
      </c>
      <c r="G234" s="79">
        <v>2017</v>
      </c>
      <c r="H234" s="81" t="s">
        <v>677</v>
      </c>
      <c r="J234" s="81" t="s">
        <v>114</v>
      </c>
      <c r="K234" s="79" t="s">
        <v>678</v>
      </c>
      <c r="N234" s="79" t="s">
        <v>149</v>
      </c>
      <c r="O234" s="166">
        <v>1</v>
      </c>
      <c r="P234" s="83">
        <v>400000</v>
      </c>
      <c r="Q234" s="79" t="s">
        <v>393</v>
      </c>
      <c r="S234" s="122">
        <v>1</v>
      </c>
      <c r="T234" s="117">
        <v>16</v>
      </c>
      <c r="V234" s="79" t="str">
        <f>IF(AND(C234=2, T234&lt;&gt;""), _xlfn.IFNA(VLOOKUP(T234,'kk1'!$B$10:$C$109, 2, FALSE), ""), "")</f>
        <v>Balai Penyuluh JATIPURO</v>
      </c>
      <c r="X234" s="79" t="str">
        <f t="shared" si="26"/>
        <v/>
      </c>
      <c r="Y234" s="79" t="str">
        <f t="shared" si="27"/>
        <v>Belum diisi</v>
      </c>
      <c r="Z234" s="79">
        <f t="shared" si="28"/>
        <v>0</v>
      </c>
      <c r="AA234" s="79" t="str">
        <f t="shared" si="29"/>
        <v>update ta_kib_b set kd_ruang = 16 where idpemda = '10020010012000849'</v>
      </c>
      <c r="AB234" s="79" t="str">
        <f t="shared" si="30"/>
        <v>Ta_Fn_KIB_B_Sensus</v>
      </c>
      <c r="AC234" s="79" t="str">
        <f t="shared" si="31"/>
        <v/>
      </c>
      <c r="AD234" s="79">
        <f>ROWS($B$13:B234)</f>
        <v>222</v>
      </c>
      <c r="AE234" s="79">
        <f>IF(W234='kk4-7'!$A$1, AD234, "")</f>
        <v>222</v>
      </c>
      <c r="AF234" s="79">
        <f t="shared" si="32"/>
        <v>537</v>
      </c>
    </row>
    <row r="235" spans="1:32" x14ac:dyDescent="0.25">
      <c r="A235" s="122">
        <f t="shared" si="33"/>
        <v>223</v>
      </c>
      <c r="B235" s="80" t="s">
        <v>680</v>
      </c>
      <c r="C235" s="122">
        <v>2</v>
      </c>
      <c r="D235" s="79" t="s">
        <v>671</v>
      </c>
      <c r="E235" s="79" t="s">
        <v>672</v>
      </c>
      <c r="F235" s="120">
        <v>6</v>
      </c>
      <c r="G235" s="79">
        <v>2017</v>
      </c>
      <c r="H235" s="81" t="s">
        <v>677</v>
      </c>
      <c r="J235" s="81" t="s">
        <v>114</v>
      </c>
      <c r="K235" s="79" t="s">
        <v>681</v>
      </c>
      <c r="N235" s="79" t="s">
        <v>149</v>
      </c>
      <c r="O235" s="166">
        <v>1</v>
      </c>
      <c r="P235" s="83">
        <v>400000</v>
      </c>
      <c r="Q235" s="79" t="s">
        <v>449</v>
      </c>
      <c r="S235" s="122">
        <v>1</v>
      </c>
      <c r="T235" s="117">
        <v>8</v>
      </c>
      <c r="V235" s="79" t="str">
        <f>IF(AND(C235=2, T235&lt;&gt;""), _xlfn.IFNA(VLOOKUP(T235,'kk1'!$B$10:$C$109, 2, FALSE), ""), "")</f>
        <v>Ruang Sekretariat</v>
      </c>
      <c r="X235" s="79" t="str">
        <f t="shared" si="26"/>
        <v/>
      </c>
      <c r="Y235" s="79" t="str">
        <f t="shared" si="27"/>
        <v>Belum diisi</v>
      </c>
      <c r="Z235" s="79">
        <f t="shared" si="28"/>
        <v>0</v>
      </c>
      <c r="AA235" s="79" t="str">
        <f t="shared" si="29"/>
        <v>update ta_kib_b set kd_ruang = 8 where idpemda = '10020010012000876'</v>
      </c>
      <c r="AB235" s="79" t="str">
        <f t="shared" si="30"/>
        <v>Ta_Fn_KIB_B_Sensus</v>
      </c>
      <c r="AC235" s="79" t="str">
        <f t="shared" si="31"/>
        <v/>
      </c>
      <c r="AD235" s="79">
        <f>ROWS($B$13:B235)</f>
        <v>223</v>
      </c>
      <c r="AE235" s="79">
        <f>IF(W235='kk4-7'!$A$1, AD235, "")</f>
        <v>223</v>
      </c>
      <c r="AF235" s="79">
        <f t="shared" si="32"/>
        <v>538</v>
      </c>
    </row>
    <row r="236" spans="1:32" x14ac:dyDescent="0.25">
      <c r="A236" s="122">
        <f t="shared" si="33"/>
        <v>224</v>
      </c>
      <c r="B236" s="80" t="s">
        <v>682</v>
      </c>
      <c r="C236" s="122">
        <v>2</v>
      </c>
      <c r="D236" s="79" t="s">
        <v>671</v>
      </c>
      <c r="E236" s="79" t="s">
        <v>672</v>
      </c>
      <c r="F236" s="120">
        <v>7</v>
      </c>
      <c r="G236" s="79">
        <v>2017</v>
      </c>
      <c r="H236" s="81" t="s">
        <v>677</v>
      </c>
      <c r="J236" s="81" t="s">
        <v>114</v>
      </c>
      <c r="K236" s="79" t="s">
        <v>681</v>
      </c>
      <c r="N236" s="79" t="s">
        <v>149</v>
      </c>
      <c r="O236" s="166">
        <v>1</v>
      </c>
      <c r="P236" s="83">
        <v>400000</v>
      </c>
      <c r="Q236" s="79" t="s">
        <v>449</v>
      </c>
      <c r="S236" s="122">
        <v>1</v>
      </c>
      <c r="T236" s="117">
        <v>8</v>
      </c>
      <c r="V236" s="79" t="str">
        <f>IF(AND(C236=2, T236&lt;&gt;""), _xlfn.IFNA(VLOOKUP(T236,'kk1'!$B$10:$C$109, 2, FALSE), ""), "")</f>
        <v>Ruang Sekretariat</v>
      </c>
      <c r="X236" s="79" t="str">
        <f t="shared" si="26"/>
        <v/>
      </c>
      <c r="Y236" s="79" t="str">
        <f t="shared" si="27"/>
        <v>Belum diisi</v>
      </c>
      <c r="Z236" s="79">
        <f t="shared" si="28"/>
        <v>0</v>
      </c>
      <c r="AA236" s="79" t="str">
        <f t="shared" si="29"/>
        <v>update ta_kib_b set kd_ruang = 8 where idpemda = '10020010012000877'</v>
      </c>
      <c r="AB236" s="79" t="str">
        <f t="shared" si="30"/>
        <v>Ta_Fn_KIB_B_Sensus</v>
      </c>
      <c r="AC236" s="79" t="str">
        <f t="shared" si="31"/>
        <v/>
      </c>
      <c r="AD236" s="79">
        <f>ROWS($B$13:B236)</f>
        <v>224</v>
      </c>
      <c r="AE236" s="79">
        <f>IF(W236='kk4-7'!$A$1, AD236, "")</f>
        <v>224</v>
      </c>
      <c r="AF236" s="79">
        <f t="shared" si="32"/>
        <v>539</v>
      </c>
    </row>
    <row r="237" spans="1:32" x14ac:dyDescent="0.25">
      <c r="A237" s="122">
        <f t="shared" si="33"/>
        <v>225</v>
      </c>
      <c r="B237" s="80" t="s">
        <v>683</v>
      </c>
      <c r="C237" s="122">
        <v>2</v>
      </c>
      <c r="D237" s="79" t="s">
        <v>671</v>
      </c>
      <c r="E237" s="79" t="s">
        <v>672</v>
      </c>
      <c r="F237" s="120">
        <v>8</v>
      </c>
      <c r="G237" s="79">
        <v>2020</v>
      </c>
      <c r="H237" s="81" t="s">
        <v>684</v>
      </c>
      <c r="I237" s="81" t="s">
        <v>685</v>
      </c>
      <c r="J237" s="81" t="s">
        <v>114</v>
      </c>
      <c r="K237" s="79" t="s">
        <v>148</v>
      </c>
      <c r="L237" s="116" t="s">
        <v>686</v>
      </c>
      <c r="N237" s="79" t="s">
        <v>149</v>
      </c>
      <c r="O237" s="166">
        <v>1</v>
      </c>
      <c r="P237" s="83">
        <v>394000</v>
      </c>
      <c r="Q237" s="79" t="s">
        <v>687</v>
      </c>
      <c r="S237" s="122">
        <v>1</v>
      </c>
      <c r="T237" s="117">
        <v>1</v>
      </c>
      <c r="V237" s="79" t="str">
        <f>IF(AND(C237=2, T237&lt;&gt;""), _xlfn.IFNA(VLOOKUP(T237,'kk1'!$B$10:$C$109, 2, FALSE), ""), "")</f>
        <v>Ruang Kepala</v>
      </c>
      <c r="W237" s="117">
        <v>1</v>
      </c>
      <c r="X237" s="79" t="str">
        <f t="shared" si="26"/>
        <v>Baik</v>
      </c>
      <c r="Y237" s="79" t="str">
        <f t="shared" si="27"/>
        <v>Benar</v>
      </c>
      <c r="Z237" s="79">
        <f t="shared" si="28"/>
        <v>1</v>
      </c>
      <c r="AA237" s="79" t="str">
        <f t="shared" si="29"/>
        <v>update ta_kib_b set kd_ruang = 1 where idpemda = '10020010012001019'</v>
      </c>
      <c r="AB237" s="79" t="str">
        <f t="shared" si="30"/>
        <v>Ta_Fn_KIB_B_Sensus</v>
      </c>
      <c r="AC237" s="79" t="str">
        <f t="shared" si="31"/>
        <v>update Ta_Fn_KIB_B_Sensus set sensus = 1 where idpemda = '10020010012001019'</v>
      </c>
      <c r="AD237" s="79">
        <f>ROWS($B$13:B237)</f>
        <v>225</v>
      </c>
      <c r="AE237" s="79" t="str">
        <f>IF(W237='kk4-7'!$A$1, AD237, "")</f>
        <v/>
      </c>
      <c r="AF237" s="79">
        <f t="shared" si="32"/>
        <v>540</v>
      </c>
    </row>
    <row r="238" spans="1:32" x14ac:dyDescent="0.25">
      <c r="A238" s="122">
        <f t="shared" si="33"/>
        <v>226</v>
      </c>
      <c r="B238" s="80" t="s">
        <v>688</v>
      </c>
      <c r="C238" s="122">
        <v>2</v>
      </c>
      <c r="D238" s="79" t="s">
        <v>671</v>
      </c>
      <c r="E238" s="79" t="s">
        <v>672</v>
      </c>
      <c r="F238" s="120">
        <v>9</v>
      </c>
      <c r="G238" s="79">
        <v>2020</v>
      </c>
      <c r="H238" s="81" t="s">
        <v>684</v>
      </c>
      <c r="I238" s="81" t="s">
        <v>685</v>
      </c>
      <c r="J238" s="81" t="s">
        <v>114</v>
      </c>
      <c r="K238" s="79" t="s">
        <v>148</v>
      </c>
      <c r="L238" s="116" t="s">
        <v>686</v>
      </c>
      <c r="N238" s="79" t="s">
        <v>149</v>
      </c>
      <c r="O238" s="166">
        <v>1</v>
      </c>
      <c r="P238" s="83">
        <v>394000</v>
      </c>
      <c r="Q238" s="79" t="s">
        <v>687</v>
      </c>
      <c r="S238" s="122">
        <v>1</v>
      </c>
      <c r="T238" s="117">
        <v>1</v>
      </c>
      <c r="V238" s="79" t="str">
        <f>IF(AND(C238=2, T238&lt;&gt;""), _xlfn.IFNA(VLOOKUP(T238,'kk1'!$B$10:$C$109, 2, FALSE), ""), "")</f>
        <v>Ruang Kepala</v>
      </c>
      <c r="W238" s="117">
        <v>1</v>
      </c>
      <c r="X238" s="79" t="str">
        <f t="shared" si="26"/>
        <v>Baik</v>
      </c>
      <c r="Y238" s="79" t="str">
        <f t="shared" si="27"/>
        <v>Benar</v>
      </c>
      <c r="Z238" s="79">
        <f t="shared" si="28"/>
        <v>1</v>
      </c>
      <c r="AA238" s="79" t="str">
        <f t="shared" si="29"/>
        <v>update ta_kib_b set kd_ruang = 1 where idpemda = '10020010012001020'</v>
      </c>
      <c r="AB238" s="79" t="str">
        <f t="shared" si="30"/>
        <v>Ta_Fn_KIB_B_Sensus</v>
      </c>
      <c r="AC238" s="79" t="str">
        <f t="shared" si="31"/>
        <v>update Ta_Fn_KIB_B_Sensus set sensus = 1 where idpemda = '10020010012001020'</v>
      </c>
      <c r="AD238" s="79">
        <f>ROWS($B$13:B238)</f>
        <v>226</v>
      </c>
      <c r="AE238" s="79" t="str">
        <f>IF(W238='kk4-7'!$A$1, AD238, "")</f>
        <v/>
      </c>
      <c r="AF238" s="79">
        <f t="shared" si="32"/>
        <v>541</v>
      </c>
    </row>
    <row r="239" spans="1:32" x14ac:dyDescent="0.25">
      <c r="A239" s="122">
        <f t="shared" si="33"/>
        <v>227</v>
      </c>
      <c r="B239" s="80" t="s">
        <v>689</v>
      </c>
      <c r="C239" s="122">
        <v>2</v>
      </c>
      <c r="D239" s="79" t="s">
        <v>671</v>
      </c>
      <c r="E239" s="79" t="s">
        <v>672</v>
      </c>
      <c r="F239" s="120">
        <v>10</v>
      </c>
      <c r="G239" s="79">
        <v>2020</v>
      </c>
      <c r="H239" s="81" t="s">
        <v>684</v>
      </c>
      <c r="I239" s="81" t="s">
        <v>685</v>
      </c>
      <c r="J239" s="81" t="s">
        <v>114</v>
      </c>
      <c r="K239" s="79" t="s">
        <v>148</v>
      </c>
      <c r="L239" s="116" t="s">
        <v>686</v>
      </c>
      <c r="N239" s="79" t="s">
        <v>149</v>
      </c>
      <c r="O239" s="166">
        <v>1</v>
      </c>
      <c r="P239" s="83">
        <v>394000</v>
      </c>
      <c r="Q239" s="79" t="s">
        <v>687</v>
      </c>
      <c r="S239" s="122">
        <v>1</v>
      </c>
      <c r="T239" s="117">
        <v>1</v>
      </c>
      <c r="V239" s="79" t="str">
        <f>IF(AND(C239=2, T239&lt;&gt;""), _xlfn.IFNA(VLOOKUP(T239,'kk1'!$B$10:$C$109, 2, FALSE), ""), "")</f>
        <v>Ruang Kepala</v>
      </c>
      <c r="W239" s="117">
        <v>1</v>
      </c>
      <c r="X239" s="79" t="str">
        <f t="shared" si="26"/>
        <v>Baik</v>
      </c>
      <c r="Y239" s="79" t="str">
        <f t="shared" si="27"/>
        <v>Benar</v>
      </c>
      <c r="Z239" s="79">
        <f t="shared" si="28"/>
        <v>1</v>
      </c>
      <c r="AA239" s="79" t="str">
        <f t="shared" si="29"/>
        <v>update ta_kib_b set kd_ruang = 1 where idpemda = '10020010012001021'</v>
      </c>
      <c r="AB239" s="79" t="str">
        <f t="shared" si="30"/>
        <v>Ta_Fn_KIB_B_Sensus</v>
      </c>
      <c r="AC239" s="79" t="str">
        <f t="shared" si="31"/>
        <v>update Ta_Fn_KIB_B_Sensus set sensus = 1 where idpemda = '10020010012001021'</v>
      </c>
      <c r="AD239" s="79">
        <f>ROWS($B$13:B239)</f>
        <v>227</v>
      </c>
      <c r="AE239" s="79" t="str">
        <f>IF(W239='kk4-7'!$A$1, AD239, "")</f>
        <v/>
      </c>
      <c r="AF239" s="79">
        <f t="shared" si="32"/>
        <v>542</v>
      </c>
    </row>
    <row r="240" spans="1:32" x14ac:dyDescent="0.25">
      <c r="A240" s="122">
        <f t="shared" si="33"/>
        <v>228</v>
      </c>
      <c r="B240" s="80" t="s">
        <v>690</v>
      </c>
      <c r="C240" s="122">
        <v>2</v>
      </c>
      <c r="D240" s="79" t="s">
        <v>671</v>
      </c>
      <c r="E240" s="79" t="s">
        <v>672</v>
      </c>
      <c r="F240" s="120">
        <v>11</v>
      </c>
      <c r="G240" s="79">
        <v>2020</v>
      </c>
      <c r="H240" s="81" t="s">
        <v>684</v>
      </c>
      <c r="I240" s="81" t="s">
        <v>685</v>
      </c>
      <c r="J240" s="81" t="s">
        <v>114</v>
      </c>
      <c r="K240" s="79" t="s">
        <v>148</v>
      </c>
      <c r="L240" s="116" t="s">
        <v>686</v>
      </c>
      <c r="N240" s="79" t="s">
        <v>149</v>
      </c>
      <c r="O240" s="166">
        <v>1</v>
      </c>
      <c r="P240" s="83">
        <v>394000</v>
      </c>
      <c r="Q240" s="79" t="s">
        <v>687</v>
      </c>
      <c r="S240" s="122">
        <v>1</v>
      </c>
      <c r="T240" s="117">
        <v>1</v>
      </c>
      <c r="V240" s="79" t="str">
        <f>IF(AND(C240=2, T240&lt;&gt;""), _xlfn.IFNA(VLOOKUP(T240,'kk1'!$B$10:$C$109, 2, FALSE), ""), "")</f>
        <v>Ruang Kepala</v>
      </c>
      <c r="W240" s="117">
        <v>1</v>
      </c>
      <c r="X240" s="79" t="str">
        <f t="shared" si="26"/>
        <v>Baik</v>
      </c>
      <c r="Y240" s="79" t="str">
        <f t="shared" si="27"/>
        <v>Benar</v>
      </c>
      <c r="Z240" s="79">
        <f t="shared" si="28"/>
        <v>1</v>
      </c>
      <c r="AA240" s="79" t="str">
        <f t="shared" si="29"/>
        <v>update ta_kib_b set kd_ruang = 1 where idpemda = '10020010012001022'</v>
      </c>
      <c r="AB240" s="79" t="str">
        <f t="shared" si="30"/>
        <v>Ta_Fn_KIB_B_Sensus</v>
      </c>
      <c r="AC240" s="79" t="str">
        <f t="shared" si="31"/>
        <v>update Ta_Fn_KIB_B_Sensus set sensus = 1 where idpemda = '10020010012001022'</v>
      </c>
      <c r="AD240" s="79">
        <f>ROWS($B$13:B240)</f>
        <v>228</v>
      </c>
      <c r="AE240" s="79" t="str">
        <f>IF(W240='kk4-7'!$A$1, AD240, "")</f>
        <v/>
      </c>
      <c r="AF240" s="79">
        <f t="shared" si="32"/>
        <v>543</v>
      </c>
    </row>
    <row r="241" spans="1:32" x14ac:dyDescent="0.25">
      <c r="A241" s="122">
        <f t="shared" si="33"/>
        <v>229</v>
      </c>
      <c r="B241" s="80" t="s">
        <v>691</v>
      </c>
      <c r="C241" s="122">
        <v>2</v>
      </c>
      <c r="D241" s="79" t="s">
        <v>671</v>
      </c>
      <c r="E241" s="79" t="s">
        <v>672</v>
      </c>
      <c r="F241" s="120">
        <v>12</v>
      </c>
      <c r="G241" s="79">
        <v>2020</v>
      </c>
      <c r="H241" s="81" t="s">
        <v>684</v>
      </c>
      <c r="I241" s="81" t="s">
        <v>685</v>
      </c>
      <c r="J241" s="81" t="s">
        <v>114</v>
      </c>
      <c r="K241" s="79" t="s">
        <v>148</v>
      </c>
      <c r="L241" s="116" t="s">
        <v>686</v>
      </c>
      <c r="N241" s="79" t="s">
        <v>149</v>
      </c>
      <c r="O241" s="166">
        <v>1</v>
      </c>
      <c r="P241" s="83">
        <v>394000</v>
      </c>
      <c r="Q241" s="79" t="s">
        <v>687</v>
      </c>
      <c r="S241" s="122">
        <v>1</v>
      </c>
      <c r="T241" s="117">
        <v>1</v>
      </c>
      <c r="V241" s="79" t="str">
        <f>IF(AND(C241=2, T241&lt;&gt;""), _xlfn.IFNA(VLOOKUP(T241,'kk1'!$B$10:$C$109, 2, FALSE), ""), "")</f>
        <v>Ruang Kepala</v>
      </c>
      <c r="W241" s="117">
        <v>1</v>
      </c>
      <c r="X241" s="79" t="str">
        <f t="shared" si="26"/>
        <v>Baik</v>
      </c>
      <c r="Y241" s="79" t="str">
        <f t="shared" si="27"/>
        <v>Benar</v>
      </c>
      <c r="Z241" s="79">
        <f t="shared" si="28"/>
        <v>1</v>
      </c>
      <c r="AA241" s="79" t="str">
        <f t="shared" si="29"/>
        <v>update ta_kib_b set kd_ruang = 1 where idpemda = '10020010012001023'</v>
      </c>
      <c r="AB241" s="79" t="str">
        <f t="shared" si="30"/>
        <v>Ta_Fn_KIB_B_Sensus</v>
      </c>
      <c r="AC241" s="79" t="str">
        <f t="shared" si="31"/>
        <v>update Ta_Fn_KIB_B_Sensus set sensus = 1 where idpemda = '10020010012001023'</v>
      </c>
      <c r="AD241" s="79">
        <f>ROWS($B$13:B241)</f>
        <v>229</v>
      </c>
      <c r="AE241" s="79" t="str">
        <f>IF(W241='kk4-7'!$A$1, AD241, "")</f>
        <v/>
      </c>
      <c r="AF241" s="79">
        <f t="shared" si="32"/>
        <v>544</v>
      </c>
    </row>
    <row r="242" spans="1:32" x14ac:dyDescent="0.25">
      <c r="A242" s="122">
        <f t="shared" si="33"/>
        <v>230</v>
      </c>
      <c r="B242" s="80" t="s">
        <v>692</v>
      </c>
      <c r="C242" s="122">
        <v>2</v>
      </c>
      <c r="D242" s="79" t="s">
        <v>671</v>
      </c>
      <c r="E242" s="79" t="s">
        <v>672</v>
      </c>
      <c r="F242" s="120">
        <v>13</v>
      </c>
      <c r="G242" s="79">
        <v>2020</v>
      </c>
      <c r="H242" s="81" t="s">
        <v>684</v>
      </c>
      <c r="I242" s="81" t="s">
        <v>685</v>
      </c>
      <c r="J242" s="81" t="s">
        <v>114</v>
      </c>
      <c r="K242" s="79" t="s">
        <v>148</v>
      </c>
      <c r="L242" s="116" t="s">
        <v>686</v>
      </c>
      <c r="N242" s="79" t="s">
        <v>149</v>
      </c>
      <c r="O242" s="166">
        <v>1</v>
      </c>
      <c r="P242" s="83">
        <v>394000</v>
      </c>
      <c r="Q242" s="79" t="s">
        <v>687</v>
      </c>
      <c r="S242" s="122">
        <v>1</v>
      </c>
      <c r="T242" s="117">
        <v>1</v>
      </c>
      <c r="V242" s="79" t="str">
        <f>IF(AND(C242=2, T242&lt;&gt;""), _xlfn.IFNA(VLOOKUP(T242,'kk1'!$B$10:$C$109, 2, FALSE), ""), "")</f>
        <v>Ruang Kepala</v>
      </c>
      <c r="W242" s="117">
        <v>1</v>
      </c>
      <c r="X242" s="79" t="str">
        <f t="shared" si="26"/>
        <v>Baik</v>
      </c>
      <c r="Y242" s="79" t="str">
        <f t="shared" si="27"/>
        <v>Benar</v>
      </c>
      <c r="Z242" s="79">
        <f t="shared" si="28"/>
        <v>1</v>
      </c>
      <c r="AA242" s="79" t="str">
        <f t="shared" si="29"/>
        <v>update ta_kib_b set kd_ruang = 1 where idpemda = '10020010012001024'</v>
      </c>
      <c r="AB242" s="79" t="str">
        <f t="shared" si="30"/>
        <v>Ta_Fn_KIB_B_Sensus</v>
      </c>
      <c r="AC242" s="79" t="str">
        <f t="shared" si="31"/>
        <v>update Ta_Fn_KIB_B_Sensus set sensus = 1 where idpemda = '10020010012001024'</v>
      </c>
      <c r="AD242" s="79">
        <f>ROWS($B$13:B242)</f>
        <v>230</v>
      </c>
      <c r="AE242" s="79" t="str">
        <f>IF(W242='kk4-7'!$A$1, AD242, "")</f>
        <v/>
      </c>
      <c r="AF242" s="79">
        <f t="shared" si="32"/>
        <v>545</v>
      </c>
    </row>
    <row r="243" spans="1:32" x14ac:dyDescent="0.25">
      <c r="A243" s="122">
        <f t="shared" si="33"/>
        <v>231</v>
      </c>
      <c r="B243" s="80" t="s">
        <v>693</v>
      </c>
      <c r="C243" s="122">
        <v>2</v>
      </c>
      <c r="D243" s="79" t="s">
        <v>671</v>
      </c>
      <c r="E243" s="79" t="s">
        <v>672</v>
      </c>
      <c r="F243" s="120">
        <v>14</v>
      </c>
      <c r="G243" s="79">
        <v>2020</v>
      </c>
      <c r="H243" s="81" t="s">
        <v>684</v>
      </c>
      <c r="I243" s="81" t="s">
        <v>685</v>
      </c>
      <c r="J243" s="81" t="s">
        <v>114</v>
      </c>
      <c r="K243" s="79" t="s">
        <v>148</v>
      </c>
      <c r="L243" s="116" t="s">
        <v>686</v>
      </c>
      <c r="N243" s="79" t="s">
        <v>149</v>
      </c>
      <c r="O243" s="166">
        <v>1</v>
      </c>
      <c r="P243" s="83">
        <v>394000</v>
      </c>
      <c r="Q243" s="79" t="s">
        <v>687</v>
      </c>
      <c r="S243" s="122">
        <v>1</v>
      </c>
      <c r="T243" s="117">
        <v>1</v>
      </c>
      <c r="V243" s="79" t="str">
        <f>IF(AND(C243=2, T243&lt;&gt;""), _xlfn.IFNA(VLOOKUP(T243,'kk1'!$B$10:$C$109, 2, FALSE), ""), "")</f>
        <v>Ruang Kepala</v>
      </c>
      <c r="W243" s="117">
        <v>1</v>
      </c>
      <c r="X243" s="79" t="str">
        <f t="shared" si="26"/>
        <v>Baik</v>
      </c>
      <c r="Y243" s="79" t="str">
        <f t="shared" si="27"/>
        <v>Benar</v>
      </c>
      <c r="Z243" s="79">
        <f t="shared" si="28"/>
        <v>1</v>
      </c>
      <c r="AA243" s="79" t="str">
        <f t="shared" si="29"/>
        <v>update ta_kib_b set kd_ruang = 1 where idpemda = '10020010012001025'</v>
      </c>
      <c r="AB243" s="79" t="str">
        <f t="shared" si="30"/>
        <v>Ta_Fn_KIB_B_Sensus</v>
      </c>
      <c r="AC243" s="79" t="str">
        <f t="shared" si="31"/>
        <v>update Ta_Fn_KIB_B_Sensus set sensus = 1 where idpemda = '10020010012001025'</v>
      </c>
      <c r="AD243" s="79">
        <f>ROWS($B$13:B243)</f>
        <v>231</v>
      </c>
      <c r="AE243" s="79" t="str">
        <f>IF(W243='kk4-7'!$A$1, AD243, "")</f>
        <v/>
      </c>
      <c r="AF243" s="79">
        <f t="shared" si="32"/>
        <v>546</v>
      </c>
    </row>
    <row r="244" spans="1:32" x14ac:dyDescent="0.25">
      <c r="A244" s="122">
        <f t="shared" si="33"/>
        <v>232</v>
      </c>
      <c r="B244" s="80" t="s">
        <v>694</v>
      </c>
      <c r="C244" s="122">
        <v>2</v>
      </c>
      <c r="D244" s="79" t="s">
        <v>671</v>
      </c>
      <c r="E244" s="79" t="s">
        <v>672</v>
      </c>
      <c r="F244" s="120">
        <v>15</v>
      </c>
      <c r="G244" s="79">
        <v>2020</v>
      </c>
      <c r="H244" s="81" t="s">
        <v>684</v>
      </c>
      <c r="I244" s="81" t="s">
        <v>685</v>
      </c>
      <c r="J244" s="81" t="s">
        <v>114</v>
      </c>
      <c r="K244" s="79" t="s">
        <v>148</v>
      </c>
      <c r="L244" s="116" t="s">
        <v>686</v>
      </c>
      <c r="N244" s="79" t="s">
        <v>149</v>
      </c>
      <c r="O244" s="166">
        <v>1</v>
      </c>
      <c r="P244" s="83">
        <v>394000</v>
      </c>
      <c r="Q244" s="79" t="s">
        <v>687</v>
      </c>
      <c r="S244" s="122">
        <v>1</v>
      </c>
      <c r="T244" s="117">
        <v>1</v>
      </c>
      <c r="V244" s="79" t="str">
        <f>IF(AND(C244=2, T244&lt;&gt;""), _xlfn.IFNA(VLOOKUP(T244,'kk1'!$B$10:$C$109, 2, FALSE), ""), "")</f>
        <v>Ruang Kepala</v>
      </c>
      <c r="W244" s="117">
        <v>1</v>
      </c>
      <c r="X244" s="79" t="str">
        <f t="shared" si="26"/>
        <v>Baik</v>
      </c>
      <c r="Y244" s="79" t="str">
        <f t="shared" si="27"/>
        <v>Benar</v>
      </c>
      <c r="Z244" s="79">
        <f t="shared" si="28"/>
        <v>1</v>
      </c>
      <c r="AA244" s="79" t="str">
        <f t="shared" si="29"/>
        <v>update ta_kib_b set kd_ruang = 1 where idpemda = '10020010012001026'</v>
      </c>
      <c r="AB244" s="79" t="str">
        <f t="shared" si="30"/>
        <v>Ta_Fn_KIB_B_Sensus</v>
      </c>
      <c r="AC244" s="79" t="str">
        <f t="shared" si="31"/>
        <v>update Ta_Fn_KIB_B_Sensus set sensus = 1 where idpemda = '10020010012001026'</v>
      </c>
      <c r="AD244" s="79">
        <f>ROWS($B$13:B244)</f>
        <v>232</v>
      </c>
      <c r="AE244" s="79" t="str">
        <f>IF(W244='kk4-7'!$A$1, AD244, "")</f>
        <v/>
      </c>
      <c r="AF244" s="79">
        <f t="shared" si="32"/>
        <v>551</v>
      </c>
    </row>
    <row r="245" spans="1:32" x14ac:dyDescent="0.25">
      <c r="A245" s="122">
        <f t="shared" si="33"/>
        <v>233</v>
      </c>
      <c r="B245" s="80" t="s">
        <v>695</v>
      </c>
      <c r="C245" s="122">
        <v>2</v>
      </c>
      <c r="D245" s="79" t="s">
        <v>671</v>
      </c>
      <c r="E245" s="79" t="s">
        <v>672</v>
      </c>
      <c r="F245" s="120">
        <v>16</v>
      </c>
      <c r="G245" s="79">
        <v>2020</v>
      </c>
      <c r="H245" s="81" t="s">
        <v>684</v>
      </c>
      <c r="I245" s="81" t="s">
        <v>685</v>
      </c>
      <c r="J245" s="81" t="s">
        <v>114</v>
      </c>
      <c r="K245" s="79" t="s">
        <v>148</v>
      </c>
      <c r="L245" s="116" t="s">
        <v>686</v>
      </c>
      <c r="N245" s="79" t="s">
        <v>149</v>
      </c>
      <c r="O245" s="166">
        <v>1</v>
      </c>
      <c r="P245" s="83">
        <v>394000</v>
      </c>
      <c r="Q245" s="79" t="s">
        <v>687</v>
      </c>
      <c r="S245" s="122">
        <v>1</v>
      </c>
      <c r="T245" s="117">
        <v>1</v>
      </c>
      <c r="V245" s="79" t="str">
        <f>IF(AND(C245=2, T245&lt;&gt;""), _xlfn.IFNA(VLOOKUP(T245,'kk1'!$B$10:$C$109, 2, FALSE), ""), "")</f>
        <v>Ruang Kepala</v>
      </c>
      <c r="W245" s="117">
        <v>1</v>
      </c>
      <c r="X245" s="79" t="str">
        <f t="shared" si="26"/>
        <v>Baik</v>
      </c>
      <c r="Y245" s="79" t="str">
        <f t="shared" si="27"/>
        <v>Benar</v>
      </c>
      <c r="Z245" s="79">
        <f t="shared" si="28"/>
        <v>1</v>
      </c>
      <c r="AA245" s="79" t="str">
        <f t="shared" si="29"/>
        <v>update ta_kib_b set kd_ruang = 1 where idpemda = '10020010012001027'</v>
      </c>
      <c r="AB245" s="79" t="str">
        <f t="shared" si="30"/>
        <v>Ta_Fn_KIB_B_Sensus</v>
      </c>
      <c r="AC245" s="79" t="str">
        <f t="shared" si="31"/>
        <v>update Ta_Fn_KIB_B_Sensus set sensus = 1 where idpemda = '10020010012001027'</v>
      </c>
      <c r="AD245" s="79">
        <f>ROWS($B$13:B245)</f>
        <v>233</v>
      </c>
      <c r="AE245" s="79" t="str">
        <f>IF(W245='kk4-7'!$A$1, AD245, "")</f>
        <v/>
      </c>
      <c r="AF245" s="79">
        <f t="shared" si="32"/>
        <v>552</v>
      </c>
    </row>
    <row r="246" spans="1:32" x14ac:dyDescent="0.25">
      <c r="A246" s="122">
        <f t="shared" si="33"/>
        <v>234</v>
      </c>
      <c r="B246" s="80" t="s">
        <v>696</v>
      </c>
      <c r="C246" s="122">
        <v>2</v>
      </c>
      <c r="D246" s="79" t="s">
        <v>671</v>
      </c>
      <c r="E246" s="79" t="s">
        <v>672</v>
      </c>
      <c r="F246" s="120">
        <v>17</v>
      </c>
      <c r="G246" s="79">
        <v>2020</v>
      </c>
      <c r="H246" s="81" t="s">
        <v>684</v>
      </c>
      <c r="I246" s="81" t="s">
        <v>685</v>
      </c>
      <c r="J246" s="81" t="s">
        <v>114</v>
      </c>
      <c r="K246" s="79" t="s">
        <v>148</v>
      </c>
      <c r="L246" s="116" t="s">
        <v>686</v>
      </c>
      <c r="N246" s="79" t="s">
        <v>149</v>
      </c>
      <c r="O246" s="166">
        <v>1</v>
      </c>
      <c r="P246" s="83">
        <v>394000</v>
      </c>
      <c r="Q246" s="79" t="s">
        <v>687</v>
      </c>
      <c r="S246" s="122">
        <v>1</v>
      </c>
      <c r="T246" s="117">
        <v>1</v>
      </c>
      <c r="V246" s="79" t="str">
        <f>IF(AND(C246=2, T246&lt;&gt;""), _xlfn.IFNA(VLOOKUP(T246,'kk1'!$B$10:$C$109, 2, FALSE), ""), "")</f>
        <v>Ruang Kepala</v>
      </c>
      <c r="W246" s="117">
        <v>1</v>
      </c>
      <c r="X246" s="79" t="str">
        <f t="shared" si="26"/>
        <v>Baik</v>
      </c>
      <c r="Y246" s="79" t="str">
        <f t="shared" si="27"/>
        <v>Benar</v>
      </c>
      <c r="Z246" s="79">
        <f t="shared" si="28"/>
        <v>1</v>
      </c>
      <c r="AA246" s="79" t="str">
        <f t="shared" si="29"/>
        <v>update ta_kib_b set kd_ruang = 1 where idpemda = '10020010012001028'</v>
      </c>
      <c r="AB246" s="79" t="str">
        <f t="shared" si="30"/>
        <v>Ta_Fn_KIB_B_Sensus</v>
      </c>
      <c r="AC246" s="79" t="str">
        <f t="shared" si="31"/>
        <v>update Ta_Fn_KIB_B_Sensus set sensus = 1 where idpemda = '10020010012001028'</v>
      </c>
      <c r="AD246" s="79">
        <f>ROWS($B$13:B246)</f>
        <v>234</v>
      </c>
      <c r="AE246" s="79" t="str">
        <f>IF(W246='kk4-7'!$A$1, AD246, "")</f>
        <v/>
      </c>
      <c r="AF246" s="79">
        <f t="shared" si="32"/>
        <v>553</v>
      </c>
    </row>
    <row r="247" spans="1:32" x14ac:dyDescent="0.25">
      <c r="A247" s="122">
        <f t="shared" si="33"/>
        <v>235</v>
      </c>
      <c r="B247" s="80" t="s">
        <v>697</v>
      </c>
      <c r="C247" s="122">
        <v>2</v>
      </c>
      <c r="D247" s="79" t="s">
        <v>671</v>
      </c>
      <c r="E247" s="79" t="s">
        <v>672</v>
      </c>
      <c r="F247" s="120">
        <v>18</v>
      </c>
      <c r="G247" s="79">
        <v>2020</v>
      </c>
      <c r="H247" s="81" t="s">
        <v>684</v>
      </c>
      <c r="I247" s="81" t="s">
        <v>685</v>
      </c>
      <c r="J247" s="81" t="s">
        <v>114</v>
      </c>
      <c r="K247" s="79" t="s">
        <v>148</v>
      </c>
      <c r="L247" s="116" t="s">
        <v>686</v>
      </c>
      <c r="N247" s="79" t="s">
        <v>149</v>
      </c>
      <c r="O247" s="166">
        <v>1</v>
      </c>
      <c r="P247" s="83">
        <v>394000</v>
      </c>
      <c r="Q247" s="79" t="s">
        <v>687</v>
      </c>
      <c r="S247" s="122">
        <v>1</v>
      </c>
      <c r="T247" s="117">
        <v>1</v>
      </c>
      <c r="V247" s="79" t="str">
        <f>IF(AND(C247=2, T247&lt;&gt;""), _xlfn.IFNA(VLOOKUP(T247,'kk1'!$B$10:$C$109, 2, FALSE), ""), "")</f>
        <v>Ruang Kepala</v>
      </c>
      <c r="W247" s="117">
        <v>1</v>
      </c>
      <c r="X247" s="79" t="str">
        <f t="shared" si="26"/>
        <v>Baik</v>
      </c>
      <c r="Y247" s="79" t="str">
        <f t="shared" si="27"/>
        <v>Benar</v>
      </c>
      <c r="Z247" s="79">
        <f t="shared" si="28"/>
        <v>1</v>
      </c>
      <c r="AA247" s="79" t="str">
        <f t="shared" si="29"/>
        <v>update ta_kib_b set kd_ruang = 1 where idpemda = '10020010012001029'</v>
      </c>
      <c r="AB247" s="79" t="str">
        <f t="shared" si="30"/>
        <v>Ta_Fn_KIB_B_Sensus</v>
      </c>
      <c r="AC247" s="79" t="str">
        <f t="shared" si="31"/>
        <v>update Ta_Fn_KIB_B_Sensus set sensus = 1 where idpemda = '10020010012001029'</v>
      </c>
      <c r="AD247" s="79">
        <f>ROWS($B$13:B247)</f>
        <v>235</v>
      </c>
      <c r="AE247" s="79" t="str">
        <f>IF(W247='kk4-7'!$A$1, AD247, "")</f>
        <v/>
      </c>
      <c r="AF247" s="79">
        <f t="shared" si="32"/>
        <v>554</v>
      </c>
    </row>
    <row r="248" spans="1:32" x14ac:dyDescent="0.25">
      <c r="A248" s="122">
        <f t="shared" si="33"/>
        <v>236</v>
      </c>
      <c r="B248" s="80" t="s">
        <v>698</v>
      </c>
      <c r="C248" s="122">
        <v>2</v>
      </c>
      <c r="D248" s="79" t="s">
        <v>671</v>
      </c>
      <c r="E248" s="79" t="s">
        <v>672</v>
      </c>
      <c r="F248" s="120">
        <v>19</v>
      </c>
      <c r="G248" s="79">
        <v>2020</v>
      </c>
      <c r="H248" s="81" t="s">
        <v>684</v>
      </c>
      <c r="I248" s="81" t="s">
        <v>685</v>
      </c>
      <c r="J248" s="81" t="s">
        <v>114</v>
      </c>
      <c r="K248" s="79" t="s">
        <v>148</v>
      </c>
      <c r="L248" s="116" t="s">
        <v>686</v>
      </c>
      <c r="N248" s="79" t="s">
        <v>149</v>
      </c>
      <c r="O248" s="166">
        <v>1</v>
      </c>
      <c r="P248" s="83">
        <v>394000</v>
      </c>
      <c r="Q248" s="79" t="s">
        <v>687</v>
      </c>
      <c r="S248" s="122">
        <v>1</v>
      </c>
      <c r="T248" s="117">
        <v>1</v>
      </c>
      <c r="V248" s="79" t="str">
        <f>IF(AND(C248=2, T248&lt;&gt;""), _xlfn.IFNA(VLOOKUP(T248,'kk1'!$B$10:$C$109, 2, FALSE), ""), "")</f>
        <v>Ruang Kepala</v>
      </c>
      <c r="W248" s="117">
        <v>1</v>
      </c>
      <c r="X248" s="79" t="str">
        <f t="shared" si="26"/>
        <v>Baik</v>
      </c>
      <c r="Y248" s="79" t="str">
        <f t="shared" si="27"/>
        <v>Benar</v>
      </c>
      <c r="Z248" s="79">
        <f t="shared" si="28"/>
        <v>1</v>
      </c>
      <c r="AA248" s="79" t="str">
        <f t="shared" si="29"/>
        <v>update ta_kib_b set kd_ruang = 1 where idpemda = '10020010012001030'</v>
      </c>
      <c r="AB248" s="79" t="str">
        <f t="shared" si="30"/>
        <v>Ta_Fn_KIB_B_Sensus</v>
      </c>
      <c r="AC248" s="79" t="str">
        <f t="shared" si="31"/>
        <v>update Ta_Fn_KIB_B_Sensus set sensus = 1 where idpemda = '10020010012001030'</v>
      </c>
      <c r="AD248" s="79">
        <f>ROWS($B$13:B248)</f>
        <v>236</v>
      </c>
      <c r="AE248" s="79" t="str">
        <f>IF(W248='kk4-7'!$A$1, AD248, "")</f>
        <v/>
      </c>
      <c r="AF248" s="79">
        <f t="shared" si="32"/>
        <v>555</v>
      </c>
    </row>
    <row r="249" spans="1:32" x14ac:dyDescent="0.25">
      <c r="A249" s="122">
        <f t="shared" si="33"/>
        <v>237</v>
      </c>
      <c r="B249" s="80" t="s">
        <v>699</v>
      </c>
      <c r="C249" s="122">
        <v>2</v>
      </c>
      <c r="D249" s="79" t="s">
        <v>671</v>
      </c>
      <c r="E249" s="79" t="s">
        <v>672</v>
      </c>
      <c r="F249" s="120">
        <v>20</v>
      </c>
      <c r="G249" s="79">
        <v>2020</v>
      </c>
      <c r="H249" s="81" t="s">
        <v>684</v>
      </c>
      <c r="I249" s="81" t="s">
        <v>685</v>
      </c>
      <c r="J249" s="81" t="s">
        <v>114</v>
      </c>
      <c r="K249" s="79" t="s">
        <v>148</v>
      </c>
      <c r="L249" s="116" t="s">
        <v>686</v>
      </c>
      <c r="N249" s="79" t="s">
        <v>149</v>
      </c>
      <c r="O249" s="166">
        <v>1</v>
      </c>
      <c r="P249" s="83">
        <v>394000</v>
      </c>
      <c r="Q249" s="79" t="s">
        <v>687</v>
      </c>
      <c r="S249" s="122">
        <v>1</v>
      </c>
      <c r="T249" s="117">
        <v>7</v>
      </c>
      <c r="V249" s="79" t="str">
        <f>IF(AND(C249=2, T249&lt;&gt;""), _xlfn.IFNA(VLOOKUP(T249,'kk1'!$B$10:$C$109, 2, FALSE), ""), "")</f>
        <v>Aula Kecil</v>
      </c>
      <c r="W249" s="117">
        <v>1</v>
      </c>
      <c r="X249" s="79" t="str">
        <f t="shared" si="26"/>
        <v>Baik</v>
      </c>
      <c r="Y249" s="79" t="str">
        <f t="shared" si="27"/>
        <v>Benar</v>
      </c>
      <c r="Z249" s="79">
        <f t="shared" si="28"/>
        <v>1</v>
      </c>
      <c r="AA249" s="79" t="str">
        <f t="shared" si="29"/>
        <v>update ta_kib_b set kd_ruang = 7 where idpemda = '10020010012001031'</v>
      </c>
      <c r="AB249" s="79" t="str">
        <f t="shared" si="30"/>
        <v>Ta_Fn_KIB_B_Sensus</v>
      </c>
      <c r="AC249" s="79" t="str">
        <f t="shared" si="31"/>
        <v>update Ta_Fn_KIB_B_Sensus set sensus = 1 where idpemda = '10020010012001031'</v>
      </c>
      <c r="AD249" s="79">
        <f>ROWS($B$13:B249)</f>
        <v>237</v>
      </c>
      <c r="AE249" s="79" t="str">
        <f>IF(W249='kk4-7'!$A$1, AD249, "")</f>
        <v/>
      </c>
      <c r="AF249" s="79">
        <f t="shared" si="32"/>
        <v>556</v>
      </c>
    </row>
    <row r="250" spans="1:32" x14ac:dyDescent="0.25">
      <c r="A250" s="122">
        <f t="shared" si="33"/>
        <v>238</v>
      </c>
      <c r="B250" s="80" t="s">
        <v>700</v>
      </c>
      <c r="C250" s="122">
        <v>2</v>
      </c>
      <c r="D250" s="79" t="s">
        <v>671</v>
      </c>
      <c r="E250" s="79" t="s">
        <v>672</v>
      </c>
      <c r="F250" s="120">
        <v>21</v>
      </c>
      <c r="G250" s="79">
        <v>2020</v>
      </c>
      <c r="H250" s="81" t="s">
        <v>684</v>
      </c>
      <c r="I250" s="81" t="s">
        <v>685</v>
      </c>
      <c r="J250" s="81" t="s">
        <v>114</v>
      </c>
      <c r="K250" s="79" t="s">
        <v>148</v>
      </c>
      <c r="L250" s="116" t="s">
        <v>686</v>
      </c>
      <c r="N250" s="79" t="s">
        <v>149</v>
      </c>
      <c r="O250" s="166">
        <v>1</v>
      </c>
      <c r="P250" s="83">
        <v>394000</v>
      </c>
      <c r="Q250" s="79" t="s">
        <v>687</v>
      </c>
      <c r="S250" s="122">
        <v>1</v>
      </c>
      <c r="T250" s="117">
        <v>7</v>
      </c>
      <c r="V250" s="79" t="str">
        <f>IF(AND(C250=2, T250&lt;&gt;""), _xlfn.IFNA(VLOOKUP(T250,'kk1'!$B$10:$C$109, 2, FALSE), ""), "")</f>
        <v>Aula Kecil</v>
      </c>
      <c r="W250" s="117">
        <v>1</v>
      </c>
      <c r="X250" s="79" t="str">
        <f t="shared" si="26"/>
        <v>Baik</v>
      </c>
      <c r="Y250" s="79" t="str">
        <f t="shared" si="27"/>
        <v>Benar</v>
      </c>
      <c r="Z250" s="79">
        <f t="shared" si="28"/>
        <v>1</v>
      </c>
      <c r="AA250" s="79" t="str">
        <f t="shared" si="29"/>
        <v>update ta_kib_b set kd_ruang = 7 where idpemda = '10020010012001032'</v>
      </c>
      <c r="AB250" s="79" t="str">
        <f t="shared" si="30"/>
        <v>Ta_Fn_KIB_B_Sensus</v>
      </c>
      <c r="AC250" s="79" t="str">
        <f t="shared" si="31"/>
        <v>update Ta_Fn_KIB_B_Sensus set sensus = 1 where idpemda = '10020010012001032'</v>
      </c>
      <c r="AD250" s="79">
        <f>ROWS($B$13:B250)</f>
        <v>238</v>
      </c>
      <c r="AE250" s="79" t="str">
        <f>IF(W250='kk4-7'!$A$1, AD250, "")</f>
        <v/>
      </c>
      <c r="AF250" s="79">
        <f t="shared" si="32"/>
        <v>557</v>
      </c>
    </row>
    <row r="251" spans="1:32" x14ac:dyDescent="0.25">
      <c r="A251" s="122">
        <f t="shared" si="33"/>
        <v>239</v>
      </c>
      <c r="B251" s="80" t="s">
        <v>701</v>
      </c>
      <c r="C251" s="122">
        <v>2</v>
      </c>
      <c r="D251" s="79" t="s">
        <v>671</v>
      </c>
      <c r="E251" s="79" t="s">
        <v>672</v>
      </c>
      <c r="F251" s="120">
        <v>22</v>
      </c>
      <c r="G251" s="79">
        <v>2020</v>
      </c>
      <c r="H251" s="81" t="s">
        <v>684</v>
      </c>
      <c r="I251" s="81" t="s">
        <v>685</v>
      </c>
      <c r="J251" s="81" t="s">
        <v>114</v>
      </c>
      <c r="K251" s="79" t="s">
        <v>148</v>
      </c>
      <c r="L251" s="116" t="s">
        <v>686</v>
      </c>
      <c r="N251" s="79" t="s">
        <v>149</v>
      </c>
      <c r="O251" s="166">
        <v>1</v>
      </c>
      <c r="P251" s="83">
        <v>394000</v>
      </c>
      <c r="Q251" s="79" t="s">
        <v>687</v>
      </c>
      <c r="S251" s="122">
        <v>1</v>
      </c>
      <c r="T251" s="117">
        <v>7</v>
      </c>
      <c r="V251" s="79" t="str">
        <f>IF(AND(C251=2, T251&lt;&gt;""), _xlfn.IFNA(VLOOKUP(T251,'kk1'!$B$10:$C$109, 2, FALSE), ""), "")</f>
        <v>Aula Kecil</v>
      </c>
      <c r="W251" s="117">
        <v>1</v>
      </c>
      <c r="X251" s="79" t="str">
        <f t="shared" si="26"/>
        <v>Baik</v>
      </c>
      <c r="Y251" s="79" t="str">
        <f t="shared" si="27"/>
        <v>Benar</v>
      </c>
      <c r="Z251" s="79">
        <f t="shared" si="28"/>
        <v>1</v>
      </c>
      <c r="AA251" s="79" t="str">
        <f t="shared" si="29"/>
        <v>update ta_kib_b set kd_ruang = 7 where idpemda = '10020010012001033'</v>
      </c>
      <c r="AB251" s="79" t="str">
        <f t="shared" si="30"/>
        <v>Ta_Fn_KIB_B_Sensus</v>
      </c>
      <c r="AC251" s="79" t="str">
        <f t="shared" si="31"/>
        <v>update Ta_Fn_KIB_B_Sensus set sensus = 1 where idpemda = '10020010012001033'</v>
      </c>
      <c r="AD251" s="79">
        <f>ROWS($B$13:B251)</f>
        <v>239</v>
      </c>
      <c r="AE251" s="79" t="str">
        <f>IF(W251='kk4-7'!$A$1, AD251, "")</f>
        <v/>
      </c>
      <c r="AF251" s="79">
        <f t="shared" si="32"/>
        <v>558</v>
      </c>
    </row>
    <row r="252" spans="1:32" x14ac:dyDescent="0.25">
      <c r="A252" s="122">
        <f t="shared" si="33"/>
        <v>240</v>
      </c>
      <c r="B252" s="80" t="s">
        <v>702</v>
      </c>
      <c r="C252" s="122">
        <v>2</v>
      </c>
      <c r="D252" s="79" t="s">
        <v>671</v>
      </c>
      <c r="E252" s="79" t="s">
        <v>672</v>
      </c>
      <c r="F252" s="120">
        <v>23</v>
      </c>
      <c r="G252" s="79">
        <v>2020</v>
      </c>
      <c r="H252" s="81" t="s">
        <v>684</v>
      </c>
      <c r="I252" s="81" t="s">
        <v>685</v>
      </c>
      <c r="J252" s="81" t="s">
        <v>114</v>
      </c>
      <c r="K252" s="79" t="s">
        <v>148</v>
      </c>
      <c r="L252" s="116" t="s">
        <v>686</v>
      </c>
      <c r="N252" s="79" t="s">
        <v>149</v>
      </c>
      <c r="O252" s="166">
        <v>1</v>
      </c>
      <c r="P252" s="83">
        <v>394000</v>
      </c>
      <c r="Q252" s="79" t="s">
        <v>687</v>
      </c>
      <c r="S252" s="122">
        <v>1</v>
      </c>
      <c r="T252" s="117">
        <v>7</v>
      </c>
      <c r="V252" s="79" t="str">
        <f>IF(AND(C252=2, T252&lt;&gt;""), _xlfn.IFNA(VLOOKUP(T252,'kk1'!$B$10:$C$109, 2, FALSE), ""), "")</f>
        <v>Aula Kecil</v>
      </c>
      <c r="W252" s="117">
        <v>1</v>
      </c>
      <c r="X252" s="79" t="str">
        <f t="shared" si="26"/>
        <v>Baik</v>
      </c>
      <c r="Y252" s="79" t="str">
        <f t="shared" si="27"/>
        <v>Benar</v>
      </c>
      <c r="Z252" s="79">
        <f t="shared" si="28"/>
        <v>1</v>
      </c>
      <c r="AA252" s="79" t="str">
        <f t="shared" si="29"/>
        <v>update ta_kib_b set kd_ruang = 7 where idpemda = '10020010012001034'</v>
      </c>
      <c r="AB252" s="79" t="str">
        <f t="shared" si="30"/>
        <v>Ta_Fn_KIB_B_Sensus</v>
      </c>
      <c r="AC252" s="79" t="str">
        <f t="shared" si="31"/>
        <v>update Ta_Fn_KIB_B_Sensus set sensus = 1 where idpemda = '10020010012001034'</v>
      </c>
      <c r="AD252" s="79">
        <f>ROWS($B$13:B252)</f>
        <v>240</v>
      </c>
      <c r="AE252" s="79" t="str">
        <f>IF(W252='kk4-7'!$A$1, AD252, "")</f>
        <v/>
      </c>
      <c r="AF252" s="79">
        <f t="shared" si="32"/>
        <v>559</v>
      </c>
    </row>
    <row r="253" spans="1:32" x14ac:dyDescent="0.25">
      <c r="A253" s="122">
        <f t="shared" si="33"/>
        <v>241</v>
      </c>
      <c r="B253" s="80" t="s">
        <v>703</v>
      </c>
      <c r="C253" s="122">
        <v>2</v>
      </c>
      <c r="D253" s="79" t="s">
        <v>671</v>
      </c>
      <c r="E253" s="79" t="s">
        <v>672</v>
      </c>
      <c r="F253" s="120">
        <v>24</v>
      </c>
      <c r="G253" s="79">
        <v>2020</v>
      </c>
      <c r="H253" s="81" t="s">
        <v>684</v>
      </c>
      <c r="I253" s="81" t="s">
        <v>685</v>
      </c>
      <c r="J253" s="81" t="s">
        <v>114</v>
      </c>
      <c r="K253" s="79" t="s">
        <v>148</v>
      </c>
      <c r="L253" s="116" t="s">
        <v>686</v>
      </c>
      <c r="N253" s="79" t="s">
        <v>149</v>
      </c>
      <c r="O253" s="166">
        <v>1</v>
      </c>
      <c r="P253" s="83">
        <v>394000</v>
      </c>
      <c r="Q253" s="79" t="s">
        <v>687</v>
      </c>
      <c r="S253" s="122">
        <v>1</v>
      </c>
      <c r="T253" s="117">
        <v>7</v>
      </c>
      <c r="V253" s="79" t="str">
        <f>IF(AND(C253=2, T253&lt;&gt;""), _xlfn.IFNA(VLOOKUP(T253,'kk1'!$B$10:$C$109, 2, FALSE), ""), "")</f>
        <v>Aula Kecil</v>
      </c>
      <c r="W253" s="117">
        <v>1</v>
      </c>
      <c r="X253" s="79" t="str">
        <f t="shared" si="26"/>
        <v>Baik</v>
      </c>
      <c r="Y253" s="79" t="str">
        <f t="shared" si="27"/>
        <v>Benar</v>
      </c>
      <c r="Z253" s="79">
        <f t="shared" si="28"/>
        <v>1</v>
      </c>
      <c r="AA253" s="79" t="str">
        <f t="shared" si="29"/>
        <v>update ta_kib_b set kd_ruang = 7 where idpemda = '10020010012001035'</v>
      </c>
      <c r="AB253" s="79" t="str">
        <f t="shared" si="30"/>
        <v>Ta_Fn_KIB_B_Sensus</v>
      </c>
      <c r="AC253" s="79" t="str">
        <f t="shared" si="31"/>
        <v>update Ta_Fn_KIB_B_Sensus set sensus = 1 where idpemda = '10020010012001035'</v>
      </c>
      <c r="AD253" s="79">
        <f>ROWS($B$13:B253)</f>
        <v>241</v>
      </c>
      <c r="AE253" s="79" t="str">
        <f>IF(W253='kk4-7'!$A$1, AD253, "")</f>
        <v/>
      </c>
      <c r="AF253" s="79">
        <f t="shared" si="32"/>
        <v>560</v>
      </c>
    </row>
    <row r="254" spans="1:32" x14ac:dyDescent="0.25">
      <c r="A254" s="122">
        <f t="shared" si="33"/>
        <v>242</v>
      </c>
      <c r="B254" s="80" t="s">
        <v>704</v>
      </c>
      <c r="C254" s="122">
        <v>2</v>
      </c>
      <c r="D254" s="79" t="s">
        <v>671</v>
      </c>
      <c r="E254" s="79" t="s">
        <v>672</v>
      </c>
      <c r="F254" s="120">
        <v>25</v>
      </c>
      <c r="G254" s="79">
        <v>2020</v>
      </c>
      <c r="H254" s="81" t="s">
        <v>684</v>
      </c>
      <c r="I254" s="81" t="s">
        <v>685</v>
      </c>
      <c r="J254" s="81" t="s">
        <v>114</v>
      </c>
      <c r="K254" s="79" t="s">
        <v>148</v>
      </c>
      <c r="L254" s="116" t="s">
        <v>686</v>
      </c>
      <c r="N254" s="79" t="s">
        <v>149</v>
      </c>
      <c r="O254" s="166">
        <v>1</v>
      </c>
      <c r="P254" s="83">
        <v>394000</v>
      </c>
      <c r="Q254" s="79" t="s">
        <v>687</v>
      </c>
      <c r="S254" s="122">
        <v>1</v>
      </c>
      <c r="T254" s="117">
        <v>7</v>
      </c>
      <c r="V254" s="79" t="str">
        <f>IF(AND(C254=2, T254&lt;&gt;""), _xlfn.IFNA(VLOOKUP(T254,'kk1'!$B$10:$C$109, 2, FALSE), ""), "")</f>
        <v>Aula Kecil</v>
      </c>
      <c r="W254" s="117">
        <v>1</v>
      </c>
      <c r="X254" s="79" t="str">
        <f t="shared" si="26"/>
        <v>Baik</v>
      </c>
      <c r="Y254" s="79" t="str">
        <f t="shared" si="27"/>
        <v>Benar</v>
      </c>
      <c r="Z254" s="79">
        <f t="shared" si="28"/>
        <v>1</v>
      </c>
      <c r="AA254" s="79" t="str">
        <f t="shared" si="29"/>
        <v>update ta_kib_b set kd_ruang = 7 where idpemda = '10020010012001036'</v>
      </c>
      <c r="AB254" s="79" t="str">
        <f t="shared" si="30"/>
        <v>Ta_Fn_KIB_B_Sensus</v>
      </c>
      <c r="AC254" s="79" t="str">
        <f t="shared" si="31"/>
        <v>update Ta_Fn_KIB_B_Sensus set sensus = 1 where idpemda = '10020010012001036'</v>
      </c>
      <c r="AD254" s="79">
        <f>ROWS($B$13:B254)</f>
        <v>242</v>
      </c>
      <c r="AE254" s="79" t="str">
        <f>IF(W254='kk4-7'!$A$1, AD254, "")</f>
        <v/>
      </c>
      <c r="AF254" s="79">
        <f t="shared" si="32"/>
        <v>561</v>
      </c>
    </row>
    <row r="255" spans="1:32" x14ac:dyDescent="0.25">
      <c r="A255" s="122">
        <f t="shared" si="33"/>
        <v>243</v>
      </c>
      <c r="B255" s="80" t="s">
        <v>705</v>
      </c>
      <c r="C255" s="122">
        <v>2</v>
      </c>
      <c r="D255" s="79" t="s">
        <v>671</v>
      </c>
      <c r="E255" s="79" t="s">
        <v>672</v>
      </c>
      <c r="F255" s="120">
        <v>26</v>
      </c>
      <c r="G255" s="79">
        <v>2020</v>
      </c>
      <c r="H255" s="81" t="s">
        <v>684</v>
      </c>
      <c r="I255" s="81" t="s">
        <v>685</v>
      </c>
      <c r="J255" s="81" t="s">
        <v>114</v>
      </c>
      <c r="K255" s="79" t="s">
        <v>148</v>
      </c>
      <c r="L255" s="116" t="s">
        <v>686</v>
      </c>
      <c r="N255" s="79" t="s">
        <v>149</v>
      </c>
      <c r="O255" s="166">
        <v>1</v>
      </c>
      <c r="P255" s="83">
        <v>394000</v>
      </c>
      <c r="Q255" s="79" t="s">
        <v>687</v>
      </c>
      <c r="S255" s="122">
        <v>1</v>
      </c>
      <c r="T255" s="117">
        <v>7</v>
      </c>
      <c r="V255" s="79" t="str">
        <f>IF(AND(C255=2, T255&lt;&gt;""), _xlfn.IFNA(VLOOKUP(T255,'kk1'!$B$10:$C$109, 2, FALSE), ""), "")</f>
        <v>Aula Kecil</v>
      </c>
      <c r="W255" s="117">
        <v>1</v>
      </c>
      <c r="X255" s="79" t="str">
        <f t="shared" si="26"/>
        <v>Baik</v>
      </c>
      <c r="Y255" s="79" t="str">
        <f t="shared" si="27"/>
        <v>Benar</v>
      </c>
      <c r="Z255" s="79">
        <f t="shared" si="28"/>
        <v>1</v>
      </c>
      <c r="AA255" s="79" t="str">
        <f t="shared" si="29"/>
        <v>update ta_kib_b set kd_ruang = 7 where idpemda = '10020010012001037'</v>
      </c>
      <c r="AB255" s="79" t="str">
        <f t="shared" si="30"/>
        <v>Ta_Fn_KIB_B_Sensus</v>
      </c>
      <c r="AC255" s="79" t="str">
        <f t="shared" si="31"/>
        <v>update Ta_Fn_KIB_B_Sensus set sensus = 1 where idpemda = '10020010012001037'</v>
      </c>
      <c r="AD255" s="79">
        <f>ROWS($B$13:B255)</f>
        <v>243</v>
      </c>
      <c r="AE255" s="79" t="str">
        <f>IF(W255='kk4-7'!$A$1, AD255, "")</f>
        <v/>
      </c>
      <c r="AF255" s="79">
        <f t="shared" si="32"/>
        <v>562</v>
      </c>
    </row>
    <row r="256" spans="1:32" x14ac:dyDescent="0.25">
      <c r="A256" s="122">
        <f t="shared" si="33"/>
        <v>244</v>
      </c>
      <c r="B256" s="80" t="s">
        <v>706</v>
      </c>
      <c r="C256" s="122">
        <v>2</v>
      </c>
      <c r="D256" s="79" t="s">
        <v>671</v>
      </c>
      <c r="E256" s="79" t="s">
        <v>672</v>
      </c>
      <c r="F256" s="120">
        <v>27</v>
      </c>
      <c r="G256" s="79">
        <v>2020</v>
      </c>
      <c r="H256" s="81" t="s">
        <v>684</v>
      </c>
      <c r="I256" s="81" t="s">
        <v>685</v>
      </c>
      <c r="J256" s="81" t="s">
        <v>114</v>
      </c>
      <c r="K256" s="79" t="s">
        <v>148</v>
      </c>
      <c r="L256" s="116" t="s">
        <v>686</v>
      </c>
      <c r="N256" s="79" t="s">
        <v>149</v>
      </c>
      <c r="O256" s="166">
        <v>1</v>
      </c>
      <c r="P256" s="83">
        <v>394000</v>
      </c>
      <c r="Q256" s="79" t="s">
        <v>687</v>
      </c>
      <c r="S256" s="122">
        <v>1</v>
      </c>
      <c r="T256" s="117">
        <v>7</v>
      </c>
      <c r="V256" s="79" t="str">
        <f>IF(AND(C256=2, T256&lt;&gt;""), _xlfn.IFNA(VLOOKUP(T256,'kk1'!$B$10:$C$109, 2, FALSE), ""), "")</f>
        <v>Aula Kecil</v>
      </c>
      <c r="W256" s="117">
        <v>1</v>
      </c>
      <c r="X256" s="79" t="str">
        <f t="shared" si="26"/>
        <v>Baik</v>
      </c>
      <c r="Y256" s="79" t="str">
        <f t="shared" si="27"/>
        <v>Benar</v>
      </c>
      <c r="Z256" s="79">
        <f t="shared" si="28"/>
        <v>1</v>
      </c>
      <c r="AA256" s="79" t="str">
        <f t="shared" si="29"/>
        <v>update ta_kib_b set kd_ruang = 7 where idpemda = '10020010012001038'</v>
      </c>
      <c r="AB256" s="79" t="str">
        <f t="shared" si="30"/>
        <v>Ta_Fn_KIB_B_Sensus</v>
      </c>
      <c r="AC256" s="79" t="str">
        <f t="shared" si="31"/>
        <v>update Ta_Fn_KIB_B_Sensus set sensus = 1 where idpemda = '10020010012001038'</v>
      </c>
      <c r="AD256" s="79">
        <f>ROWS($B$13:B256)</f>
        <v>244</v>
      </c>
      <c r="AE256" s="79" t="str">
        <f>IF(W256='kk4-7'!$A$1, AD256, "")</f>
        <v/>
      </c>
      <c r="AF256" s="79">
        <f t="shared" si="32"/>
        <v>563</v>
      </c>
    </row>
    <row r="257" spans="1:32" x14ac:dyDescent="0.25">
      <c r="A257" s="122">
        <f t="shared" si="33"/>
        <v>245</v>
      </c>
      <c r="B257" s="80" t="s">
        <v>707</v>
      </c>
      <c r="C257" s="122">
        <v>2</v>
      </c>
      <c r="D257" s="79" t="s">
        <v>671</v>
      </c>
      <c r="E257" s="79" t="s">
        <v>672</v>
      </c>
      <c r="F257" s="120">
        <v>28</v>
      </c>
      <c r="G257" s="79">
        <v>2020</v>
      </c>
      <c r="H257" s="81" t="s">
        <v>684</v>
      </c>
      <c r="I257" s="81" t="s">
        <v>685</v>
      </c>
      <c r="J257" s="81" t="s">
        <v>114</v>
      </c>
      <c r="K257" s="79" t="s">
        <v>148</v>
      </c>
      <c r="L257" s="116" t="s">
        <v>686</v>
      </c>
      <c r="N257" s="79" t="s">
        <v>149</v>
      </c>
      <c r="O257" s="166">
        <v>1</v>
      </c>
      <c r="P257" s="83">
        <v>394000</v>
      </c>
      <c r="Q257" s="79" t="s">
        <v>687</v>
      </c>
      <c r="S257" s="122">
        <v>1</v>
      </c>
      <c r="T257" s="117">
        <v>7</v>
      </c>
      <c r="V257" s="79" t="str">
        <f>IF(AND(C257=2, T257&lt;&gt;""), _xlfn.IFNA(VLOOKUP(T257,'kk1'!$B$10:$C$109, 2, FALSE), ""), "")</f>
        <v>Aula Kecil</v>
      </c>
      <c r="W257" s="117">
        <v>1</v>
      </c>
      <c r="X257" s="79" t="str">
        <f t="shared" si="26"/>
        <v>Baik</v>
      </c>
      <c r="Y257" s="79" t="str">
        <f t="shared" si="27"/>
        <v>Benar</v>
      </c>
      <c r="Z257" s="79">
        <f t="shared" si="28"/>
        <v>1</v>
      </c>
      <c r="AA257" s="79" t="str">
        <f t="shared" si="29"/>
        <v>update ta_kib_b set kd_ruang = 7 where idpemda = '10020010012001039'</v>
      </c>
      <c r="AB257" s="79" t="str">
        <f t="shared" si="30"/>
        <v>Ta_Fn_KIB_B_Sensus</v>
      </c>
      <c r="AC257" s="79" t="str">
        <f t="shared" si="31"/>
        <v>update Ta_Fn_KIB_B_Sensus set sensus = 1 where idpemda = '10020010012001039'</v>
      </c>
      <c r="AD257" s="79">
        <f>ROWS($B$13:B257)</f>
        <v>245</v>
      </c>
      <c r="AE257" s="79" t="str">
        <f>IF(W257='kk4-7'!$A$1, AD257, "")</f>
        <v/>
      </c>
      <c r="AF257" s="79">
        <f t="shared" si="32"/>
        <v>564</v>
      </c>
    </row>
    <row r="258" spans="1:32" x14ac:dyDescent="0.25">
      <c r="A258" s="122">
        <f t="shared" si="33"/>
        <v>246</v>
      </c>
      <c r="B258" s="80" t="s">
        <v>708</v>
      </c>
      <c r="C258" s="122">
        <v>2</v>
      </c>
      <c r="D258" s="79" t="s">
        <v>671</v>
      </c>
      <c r="E258" s="79" t="s">
        <v>672</v>
      </c>
      <c r="F258" s="120">
        <v>29</v>
      </c>
      <c r="G258" s="79">
        <v>2020</v>
      </c>
      <c r="H258" s="81" t="s">
        <v>684</v>
      </c>
      <c r="I258" s="81" t="s">
        <v>685</v>
      </c>
      <c r="J258" s="81" t="s">
        <v>114</v>
      </c>
      <c r="K258" s="79" t="s">
        <v>148</v>
      </c>
      <c r="L258" s="116" t="s">
        <v>686</v>
      </c>
      <c r="N258" s="79" t="s">
        <v>149</v>
      </c>
      <c r="O258" s="166">
        <v>1</v>
      </c>
      <c r="P258" s="83">
        <v>394000</v>
      </c>
      <c r="Q258" s="79" t="s">
        <v>687</v>
      </c>
      <c r="S258" s="122">
        <v>1</v>
      </c>
      <c r="T258" s="117">
        <v>7</v>
      </c>
      <c r="V258" s="79" t="str">
        <f>IF(AND(C258=2, T258&lt;&gt;""), _xlfn.IFNA(VLOOKUP(T258,'kk1'!$B$10:$C$109, 2, FALSE), ""), "")</f>
        <v>Aula Kecil</v>
      </c>
      <c r="W258" s="117">
        <v>1</v>
      </c>
      <c r="X258" s="79" t="str">
        <f t="shared" si="26"/>
        <v>Baik</v>
      </c>
      <c r="Y258" s="79" t="str">
        <f t="shared" si="27"/>
        <v>Benar</v>
      </c>
      <c r="Z258" s="79">
        <f t="shared" si="28"/>
        <v>1</v>
      </c>
      <c r="AA258" s="79" t="str">
        <f t="shared" si="29"/>
        <v>update ta_kib_b set kd_ruang = 7 where idpemda = '10020010012001040'</v>
      </c>
      <c r="AB258" s="79" t="str">
        <f t="shared" si="30"/>
        <v>Ta_Fn_KIB_B_Sensus</v>
      </c>
      <c r="AC258" s="79" t="str">
        <f t="shared" si="31"/>
        <v>update Ta_Fn_KIB_B_Sensus set sensus = 1 where idpemda = '10020010012001040'</v>
      </c>
      <c r="AD258" s="79">
        <f>ROWS($B$13:B258)</f>
        <v>246</v>
      </c>
      <c r="AE258" s="79" t="str">
        <f>IF(W258='kk4-7'!$A$1, AD258, "")</f>
        <v/>
      </c>
      <c r="AF258" s="79">
        <f t="shared" si="32"/>
        <v>565</v>
      </c>
    </row>
    <row r="259" spans="1:32" x14ac:dyDescent="0.25">
      <c r="A259" s="122">
        <f t="shared" si="33"/>
        <v>247</v>
      </c>
      <c r="B259" s="80" t="s">
        <v>709</v>
      </c>
      <c r="C259" s="122">
        <v>2</v>
      </c>
      <c r="D259" s="79" t="s">
        <v>671</v>
      </c>
      <c r="E259" s="79" t="s">
        <v>672</v>
      </c>
      <c r="F259" s="120">
        <v>30</v>
      </c>
      <c r="G259" s="79">
        <v>2020</v>
      </c>
      <c r="H259" s="81" t="s">
        <v>684</v>
      </c>
      <c r="I259" s="81" t="s">
        <v>685</v>
      </c>
      <c r="J259" s="81" t="s">
        <v>114</v>
      </c>
      <c r="K259" s="79" t="s">
        <v>148</v>
      </c>
      <c r="L259" s="116" t="s">
        <v>686</v>
      </c>
      <c r="N259" s="79" t="s">
        <v>149</v>
      </c>
      <c r="O259" s="166">
        <v>1</v>
      </c>
      <c r="P259" s="83">
        <v>394000</v>
      </c>
      <c r="Q259" s="79" t="s">
        <v>687</v>
      </c>
      <c r="S259" s="122">
        <v>1</v>
      </c>
      <c r="T259" s="117">
        <v>2</v>
      </c>
      <c r="V259" s="79" t="str">
        <f>IF(AND(C259=2, T259&lt;&gt;""), _xlfn.IFNA(VLOOKUP(T259,'kk1'!$B$10:$C$109, 2, FALSE), ""), "")</f>
        <v>Ruang Sekretaris</v>
      </c>
      <c r="W259" s="117">
        <v>1</v>
      </c>
      <c r="X259" s="79" t="str">
        <f t="shared" si="26"/>
        <v>Baik</v>
      </c>
      <c r="Y259" s="79" t="str">
        <f t="shared" si="27"/>
        <v>Benar</v>
      </c>
      <c r="Z259" s="79">
        <f t="shared" si="28"/>
        <v>1</v>
      </c>
      <c r="AA259" s="79" t="str">
        <f t="shared" si="29"/>
        <v>update ta_kib_b set kd_ruang = 2 where idpemda = '10020010012001041'</v>
      </c>
      <c r="AB259" s="79" t="str">
        <f t="shared" si="30"/>
        <v>Ta_Fn_KIB_B_Sensus</v>
      </c>
      <c r="AC259" s="79" t="str">
        <f t="shared" si="31"/>
        <v>update Ta_Fn_KIB_B_Sensus set sensus = 1 where idpemda = '10020010012001041'</v>
      </c>
      <c r="AD259" s="79">
        <f>ROWS($B$13:B259)</f>
        <v>247</v>
      </c>
      <c r="AE259" s="79" t="str">
        <f>IF(W259='kk4-7'!$A$1, AD259, "")</f>
        <v/>
      </c>
      <c r="AF259" s="79">
        <f t="shared" si="32"/>
        <v>566</v>
      </c>
    </row>
    <row r="260" spans="1:32" x14ac:dyDescent="0.25">
      <c r="A260" s="122">
        <f t="shared" si="33"/>
        <v>248</v>
      </c>
      <c r="B260" s="80" t="s">
        <v>710</v>
      </c>
      <c r="C260" s="122">
        <v>2</v>
      </c>
      <c r="D260" s="79" t="s">
        <v>671</v>
      </c>
      <c r="E260" s="79" t="s">
        <v>672</v>
      </c>
      <c r="F260" s="120">
        <v>31</v>
      </c>
      <c r="G260" s="79">
        <v>2020</v>
      </c>
      <c r="H260" s="81" t="s">
        <v>684</v>
      </c>
      <c r="I260" s="81" t="s">
        <v>685</v>
      </c>
      <c r="J260" s="81" t="s">
        <v>114</v>
      </c>
      <c r="K260" s="79" t="s">
        <v>148</v>
      </c>
      <c r="L260" s="116" t="s">
        <v>686</v>
      </c>
      <c r="N260" s="79" t="s">
        <v>149</v>
      </c>
      <c r="O260" s="166">
        <v>1</v>
      </c>
      <c r="P260" s="83">
        <v>394000</v>
      </c>
      <c r="Q260" s="79" t="s">
        <v>687</v>
      </c>
      <c r="S260" s="122">
        <v>1</v>
      </c>
      <c r="T260" s="117">
        <v>2</v>
      </c>
      <c r="V260" s="79" t="str">
        <f>IF(AND(C260=2, T260&lt;&gt;""), _xlfn.IFNA(VLOOKUP(T260,'kk1'!$B$10:$C$109, 2, FALSE), ""), "")</f>
        <v>Ruang Sekretaris</v>
      </c>
      <c r="W260" s="117">
        <v>1</v>
      </c>
      <c r="X260" s="79" t="str">
        <f t="shared" si="26"/>
        <v>Baik</v>
      </c>
      <c r="Y260" s="79" t="str">
        <f t="shared" si="27"/>
        <v>Benar</v>
      </c>
      <c r="Z260" s="79">
        <f t="shared" si="28"/>
        <v>1</v>
      </c>
      <c r="AA260" s="79" t="str">
        <f t="shared" si="29"/>
        <v>update ta_kib_b set kd_ruang = 2 where idpemda = '10020010012001042'</v>
      </c>
      <c r="AB260" s="79" t="str">
        <f t="shared" si="30"/>
        <v>Ta_Fn_KIB_B_Sensus</v>
      </c>
      <c r="AC260" s="79" t="str">
        <f t="shared" si="31"/>
        <v>update Ta_Fn_KIB_B_Sensus set sensus = 1 where idpemda = '10020010012001042'</v>
      </c>
      <c r="AD260" s="79">
        <f>ROWS($B$13:B260)</f>
        <v>248</v>
      </c>
      <c r="AE260" s="79" t="str">
        <f>IF(W260='kk4-7'!$A$1, AD260, "")</f>
        <v/>
      </c>
      <c r="AF260" s="79">
        <f t="shared" si="32"/>
        <v>567</v>
      </c>
    </row>
    <row r="261" spans="1:32" x14ac:dyDescent="0.25">
      <c r="A261" s="122">
        <f t="shared" si="33"/>
        <v>249</v>
      </c>
      <c r="B261" s="80" t="s">
        <v>711</v>
      </c>
      <c r="C261" s="122">
        <v>2</v>
      </c>
      <c r="D261" s="79" t="s">
        <v>671</v>
      </c>
      <c r="E261" s="79" t="s">
        <v>672</v>
      </c>
      <c r="F261" s="120">
        <v>32</v>
      </c>
      <c r="G261" s="79">
        <v>2020</v>
      </c>
      <c r="H261" s="81" t="s">
        <v>684</v>
      </c>
      <c r="I261" s="81" t="s">
        <v>685</v>
      </c>
      <c r="J261" s="81" t="s">
        <v>114</v>
      </c>
      <c r="K261" s="79" t="s">
        <v>148</v>
      </c>
      <c r="L261" s="116" t="s">
        <v>686</v>
      </c>
      <c r="N261" s="79" t="s">
        <v>149</v>
      </c>
      <c r="O261" s="166">
        <v>1</v>
      </c>
      <c r="P261" s="83">
        <v>394000</v>
      </c>
      <c r="Q261" s="79" t="s">
        <v>687</v>
      </c>
      <c r="S261" s="122">
        <v>1</v>
      </c>
      <c r="T261" s="117">
        <v>2</v>
      </c>
      <c r="V261" s="79" t="str">
        <f>IF(AND(C261=2, T261&lt;&gt;""), _xlfn.IFNA(VLOOKUP(T261,'kk1'!$B$10:$C$109, 2, FALSE), ""), "")</f>
        <v>Ruang Sekretaris</v>
      </c>
      <c r="W261" s="117">
        <v>1</v>
      </c>
      <c r="X261" s="79" t="str">
        <f t="shared" si="26"/>
        <v>Baik</v>
      </c>
      <c r="Y261" s="79" t="str">
        <f t="shared" si="27"/>
        <v>Benar</v>
      </c>
      <c r="Z261" s="79">
        <f t="shared" si="28"/>
        <v>1</v>
      </c>
      <c r="AA261" s="79" t="str">
        <f t="shared" si="29"/>
        <v>update ta_kib_b set kd_ruang = 2 where idpemda = '10020010012001043'</v>
      </c>
      <c r="AB261" s="79" t="str">
        <f t="shared" si="30"/>
        <v>Ta_Fn_KIB_B_Sensus</v>
      </c>
      <c r="AC261" s="79" t="str">
        <f t="shared" si="31"/>
        <v>update Ta_Fn_KIB_B_Sensus set sensus = 1 where idpemda = '10020010012001043'</v>
      </c>
      <c r="AD261" s="79">
        <f>ROWS($B$13:B261)</f>
        <v>249</v>
      </c>
      <c r="AE261" s="79" t="str">
        <f>IF(W261='kk4-7'!$A$1, AD261, "")</f>
        <v/>
      </c>
      <c r="AF261" s="79">
        <f t="shared" si="32"/>
        <v>569</v>
      </c>
    </row>
    <row r="262" spans="1:32" x14ac:dyDescent="0.25">
      <c r="A262" s="122">
        <f t="shared" si="33"/>
        <v>250</v>
      </c>
      <c r="B262" s="80" t="s">
        <v>712</v>
      </c>
      <c r="C262" s="122">
        <v>2</v>
      </c>
      <c r="D262" s="79" t="s">
        <v>671</v>
      </c>
      <c r="E262" s="79" t="s">
        <v>672</v>
      </c>
      <c r="F262" s="120">
        <v>33</v>
      </c>
      <c r="G262" s="79">
        <v>2020</v>
      </c>
      <c r="H262" s="81" t="s">
        <v>684</v>
      </c>
      <c r="I262" s="81" t="s">
        <v>685</v>
      </c>
      <c r="J262" s="81" t="s">
        <v>114</v>
      </c>
      <c r="K262" s="79" t="s">
        <v>148</v>
      </c>
      <c r="L262" s="116" t="s">
        <v>686</v>
      </c>
      <c r="N262" s="79" t="s">
        <v>149</v>
      </c>
      <c r="O262" s="166">
        <v>1</v>
      </c>
      <c r="P262" s="83">
        <v>394000</v>
      </c>
      <c r="Q262" s="79" t="s">
        <v>687</v>
      </c>
      <c r="S262" s="122">
        <v>1</v>
      </c>
      <c r="T262" s="117">
        <v>2</v>
      </c>
      <c r="V262" s="79" t="str">
        <f>IF(AND(C262=2, T262&lt;&gt;""), _xlfn.IFNA(VLOOKUP(T262,'kk1'!$B$10:$C$109, 2, FALSE), ""), "")</f>
        <v>Ruang Sekretaris</v>
      </c>
      <c r="W262" s="117">
        <v>1</v>
      </c>
      <c r="X262" s="79" t="str">
        <f t="shared" si="26"/>
        <v>Baik</v>
      </c>
      <c r="Y262" s="79" t="str">
        <f t="shared" si="27"/>
        <v>Benar</v>
      </c>
      <c r="Z262" s="79">
        <f t="shared" si="28"/>
        <v>1</v>
      </c>
      <c r="AA262" s="79" t="str">
        <f t="shared" si="29"/>
        <v>update ta_kib_b set kd_ruang = 2 where idpemda = '10020010012001044'</v>
      </c>
      <c r="AB262" s="79" t="str">
        <f t="shared" si="30"/>
        <v>Ta_Fn_KIB_B_Sensus</v>
      </c>
      <c r="AC262" s="79" t="str">
        <f t="shared" si="31"/>
        <v>update Ta_Fn_KIB_B_Sensus set sensus = 1 where idpemda = '10020010012001044'</v>
      </c>
      <c r="AD262" s="79">
        <f>ROWS($B$13:B262)</f>
        <v>250</v>
      </c>
      <c r="AE262" s="79" t="str">
        <f>IF(W262='kk4-7'!$A$1, AD262, "")</f>
        <v/>
      </c>
      <c r="AF262" s="79">
        <f t="shared" si="32"/>
        <v>577</v>
      </c>
    </row>
    <row r="263" spans="1:32" x14ac:dyDescent="0.25">
      <c r="A263" s="122">
        <f t="shared" si="33"/>
        <v>251</v>
      </c>
      <c r="B263" s="80" t="s">
        <v>713</v>
      </c>
      <c r="C263" s="122">
        <v>2</v>
      </c>
      <c r="D263" s="79" t="s">
        <v>671</v>
      </c>
      <c r="E263" s="79" t="s">
        <v>672</v>
      </c>
      <c r="F263" s="120">
        <v>34</v>
      </c>
      <c r="G263" s="79">
        <v>2020</v>
      </c>
      <c r="H263" s="81" t="s">
        <v>684</v>
      </c>
      <c r="I263" s="81" t="s">
        <v>685</v>
      </c>
      <c r="J263" s="81" t="s">
        <v>114</v>
      </c>
      <c r="K263" s="79" t="s">
        <v>148</v>
      </c>
      <c r="L263" s="116" t="s">
        <v>686</v>
      </c>
      <c r="N263" s="79" t="s">
        <v>149</v>
      </c>
      <c r="O263" s="166">
        <v>1</v>
      </c>
      <c r="P263" s="83">
        <v>394000</v>
      </c>
      <c r="Q263" s="79" t="s">
        <v>687</v>
      </c>
      <c r="S263" s="122">
        <v>1</v>
      </c>
      <c r="T263" s="117">
        <v>2</v>
      </c>
      <c r="V263" s="79" t="str">
        <f>IF(AND(C263=2, T263&lt;&gt;""), _xlfn.IFNA(VLOOKUP(T263,'kk1'!$B$10:$C$109, 2, FALSE), ""), "")</f>
        <v>Ruang Sekretaris</v>
      </c>
      <c r="W263" s="117">
        <v>1</v>
      </c>
      <c r="X263" s="79" t="str">
        <f t="shared" si="26"/>
        <v>Baik</v>
      </c>
      <c r="Y263" s="79" t="str">
        <f t="shared" si="27"/>
        <v>Benar</v>
      </c>
      <c r="Z263" s="79">
        <f t="shared" si="28"/>
        <v>1</v>
      </c>
      <c r="AA263" s="79" t="str">
        <f t="shared" si="29"/>
        <v>update ta_kib_b set kd_ruang = 2 where idpemda = '10020010012001045'</v>
      </c>
      <c r="AB263" s="79" t="str">
        <f t="shared" si="30"/>
        <v>Ta_Fn_KIB_B_Sensus</v>
      </c>
      <c r="AC263" s="79" t="str">
        <f t="shared" si="31"/>
        <v>update Ta_Fn_KIB_B_Sensus set sensus = 1 where idpemda = '10020010012001045'</v>
      </c>
      <c r="AD263" s="79">
        <f>ROWS($B$13:B263)</f>
        <v>251</v>
      </c>
      <c r="AE263" s="79" t="str">
        <f>IF(W263='kk4-7'!$A$1, AD263, "")</f>
        <v/>
      </c>
      <c r="AF263" s="79">
        <f t="shared" si="32"/>
        <v>578</v>
      </c>
    </row>
    <row r="264" spans="1:32" x14ac:dyDescent="0.25">
      <c r="A264" s="122">
        <f t="shared" si="33"/>
        <v>252</v>
      </c>
      <c r="B264" s="80" t="s">
        <v>714</v>
      </c>
      <c r="C264" s="122">
        <v>2</v>
      </c>
      <c r="D264" s="79" t="s">
        <v>671</v>
      </c>
      <c r="E264" s="79" t="s">
        <v>672</v>
      </c>
      <c r="F264" s="120">
        <v>35</v>
      </c>
      <c r="G264" s="79">
        <v>2020</v>
      </c>
      <c r="H264" s="81" t="s">
        <v>684</v>
      </c>
      <c r="I264" s="81" t="s">
        <v>685</v>
      </c>
      <c r="J264" s="81" t="s">
        <v>114</v>
      </c>
      <c r="K264" s="79" t="s">
        <v>148</v>
      </c>
      <c r="L264" s="116" t="s">
        <v>686</v>
      </c>
      <c r="N264" s="79" t="s">
        <v>149</v>
      </c>
      <c r="O264" s="166">
        <v>1</v>
      </c>
      <c r="P264" s="83">
        <v>394000</v>
      </c>
      <c r="Q264" s="79" t="s">
        <v>687</v>
      </c>
      <c r="S264" s="122">
        <v>1</v>
      </c>
      <c r="T264" s="117">
        <v>2</v>
      </c>
      <c r="V264" s="79" t="str">
        <f>IF(AND(C264=2, T264&lt;&gt;""), _xlfn.IFNA(VLOOKUP(T264,'kk1'!$B$10:$C$109, 2, FALSE), ""), "")</f>
        <v>Ruang Sekretaris</v>
      </c>
      <c r="W264" s="117">
        <v>1</v>
      </c>
      <c r="X264" s="79" t="str">
        <f t="shared" si="26"/>
        <v>Baik</v>
      </c>
      <c r="Y264" s="79" t="str">
        <f t="shared" si="27"/>
        <v>Benar</v>
      </c>
      <c r="Z264" s="79">
        <f t="shared" si="28"/>
        <v>1</v>
      </c>
      <c r="AA264" s="79" t="str">
        <f t="shared" si="29"/>
        <v>update ta_kib_b set kd_ruang = 2 where idpemda = '10020010012001046'</v>
      </c>
      <c r="AB264" s="79" t="str">
        <f t="shared" si="30"/>
        <v>Ta_Fn_KIB_B_Sensus</v>
      </c>
      <c r="AC264" s="79" t="str">
        <f t="shared" si="31"/>
        <v>update Ta_Fn_KIB_B_Sensus set sensus = 1 where idpemda = '10020010012001046'</v>
      </c>
      <c r="AD264" s="79">
        <f>ROWS($B$13:B264)</f>
        <v>252</v>
      </c>
      <c r="AE264" s="79" t="str">
        <f>IF(W264='kk4-7'!$A$1, AD264, "")</f>
        <v/>
      </c>
      <c r="AF264" s="79">
        <f t="shared" si="32"/>
        <v>579</v>
      </c>
    </row>
    <row r="265" spans="1:32" x14ac:dyDescent="0.25">
      <c r="A265" s="122">
        <f t="shared" si="33"/>
        <v>253</v>
      </c>
      <c r="B265" s="80" t="s">
        <v>715</v>
      </c>
      <c r="C265" s="122">
        <v>2</v>
      </c>
      <c r="D265" s="79" t="s">
        <v>671</v>
      </c>
      <c r="E265" s="79" t="s">
        <v>672</v>
      </c>
      <c r="F265" s="120">
        <v>36</v>
      </c>
      <c r="G265" s="79">
        <v>2020</v>
      </c>
      <c r="H265" s="81" t="s">
        <v>684</v>
      </c>
      <c r="I265" s="81" t="s">
        <v>685</v>
      </c>
      <c r="J265" s="81" t="s">
        <v>114</v>
      </c>
      <c r="K265" s="79" t="s">
        <v>148</v>
      </c>
      <c r="L265" s="116" t="s">
        <v>686</v>
      </c>
      <c r="N265" s="79" t="s">
        <v>149</v>
      </c>
      <c r="O265" s="166">
        <v>1</v>
      </c>
      <c r="P265" s="83">
        <v>394000</v>
      </c>
      <c r="Q265" s="79" t="s">
        <v>687</v>
      </c>
      <c r="S265" s="122">
        <v>1</v>
      </c>
      <c r="T265" s="117">
        <v>2</v>
      </c>
      <c r="V265" s="79" t="str">
        <f>IF(AND(C265=2, T265&lt;&gt;""), _xlfn.IFNA(VLOOKUP(T265,'kk1'!$B$10:$C$109, 2, FALSE), ""), "")</f>
        <v>Ruang Sekretaris</v>
      </c>
      <c r="W265" s="117">
        <v>1</v>
      </c>
      <c r="X265" s="79" t="str">
        <f t="shared" si="26"/>
        <v>Baik</v>
      </c>
      <c r="Y265" s="79" t="str">
        <f t="shared" si="27"/>
        <v>Benar</v>
      </c>
      <c r="Z265" s="79">
        <f t="shared" si="28"/>
        <v>1</v>
      </c>
      <c r="AA265" s="79" t="str">
        <f t="shared" si="29"/>
        <v>update ta_kib_b set kd_ruang = 2 where idpemda = '10020010012001047'</v>
      </c>
      <c r="AB265" s="79" t="str">
        <f t="shared" si="30"/>
        <v>Ta_Fn_KIB_B_Sensus</v>
      </c>
      <c r="AC265" s="79" t="str">
        <f t="shared" si="31"/>
        <v>update Ta_Fn_KIB_B_Sensus set sensus = 1 where idpemda = '10020010012001047'</v>
      </c>
      <c r="AD265" s="79">
        <f>ROWS($B$13:B265)</f>
        <v>253</v>
      </c>
      <c r="AE265" s="79" t="str">
        <f>IF(W265='kk4-7'!$A$1, AD265, "")</f>
        <v/>
      </c>
      <c r="AF265" s="79">
        <f t="shared" si="32"/>
        <v>580</v>
      </c>
    </row>
    <row r="266" spans="1:32" x14ac:dyDescent="0.25">
      <c r="A266" s="122">
        <f t="shared" si="33"/>
        <v>254</v>
      </c>
      <c r="B266" s="80" t="s">
        <v>716</v>
      </c>
      <c r="C266" s="122">
        <v>2</v>
      </c>
      <c r="D266" s="79" t="s">
        <v>671</v>
      </c>
      <c r="E266" s="79" t="s">
        <v>672</v>
      </c>
      <c r="F266" s="120">
        <v>37</v>
      </c>
      <c r="G266" s="79">
        <v>2020</v>
      </c>
      <c r="H266" s="81" t="s">
        <v>684</v>
      </c>
      <c r="I266" s="81" t="s">
        <v>685</v>
      </c>
      <c r="J266" s="81" t="s">
        <v>114</v>
      </c>
      <c r="K266" s="79" t="s">
        <v>148</v>
      </c>
      <c r="L266" s="116" t="s">
        <v>686</v>
      </c>
      <c r="N266" s="79" t="s">
        <v>149</v>
      </c>
      <c r="O266" s="166">
        <v>1</v>
      </c>
      <c r="P266" s="83">
        <v>394000</v>
      </c>
      <c r="Q266" s="79" t="s">
        <v>687</v>
      </c>
      <c r="S266" s="122">
        <v>1</v>
      </c>
      <c r="T266" s="117">
        <v>2</v>
      </c>
      <c r="V266" s="79" t="str">
        <f>IF(AND(C266=2, T266&lt;&gt;""), _xlfn.IFNA(VLOOKUP(T266,'kk1'!$B$10:$C$109, 2, FALSE), ""), "")</f>
        <v>Ruang Sekretaris</v>
      </c>
      <c r="W266" s="117">
        <v>1</v>
      </c>
      <c r="X266" s="79" t="str">
        <f t="shared" si="26"/>
        <v>Baik</v>
      </c>
      <c r="Y266" s="79" t="str">
        <f t="shared" si="27"/>
        <v>Benar</v>
      </c>
      <c r="Z266" s="79">
        <f t="shared" si="28"/>
        <v>1</v>
      </c>
      <c r="AA266" s="79" t="str">
        <f t="shared" si="29"/>
        <v>update ta_kib_b set kd_ruang = 2 where idpemda = '10020010012001048'</v>
      </c>
      <c r="AB266" s="79" t="str">
        <f t="shared" si="30"/>
        <v>Ta_Fn_KIB_B_Sensus</v>
      </c>
      <c r="AC266" s="79" t="str">
        <f t="shared" si="31"/>
        <v>update Ta_Fn_KIB_B_Sensus set sensus = 1 where idpemda = '10020010012001048'</v>
      </c>
      <c r="AD266" s="79">
        <f>ROWS($B$13:B266)</f>
        <v>254</v>
      </c>
      <c r="AE266" s="79" t="str">
        <f>IF(W266='kk4-7'!$A$1, AD266, "")</f>
        <v/>
      </c>
      <c r="AF266" s="79">
        <f t="shared" si="32"/>
        <v>581</v>
      </c>
    </row>
    <row r="267" spans="1:32" x14ac:dyDescent="0.25">
      <c r="A267" s="122">
        <f t="shared" si="33"/>
        <v>255</v>
      </c>
      <c r="B267" s="80" t="s">
        <v>717</v>
      </c>
      <c r="C267" s="122">
        <v>2</v>
      </c>
      <c r="D267" s="79" t="s">
        <v>671</v>
      </c>
      <c r="E267" s="79" t="s">
        <v>672</v>
      </c>
      <c r="F267" s="120">
        <v>38</v>
      </c>
      <c r="G267" s="79">
        <v>2020</v>
      </c>
      <c r="H267" s="81" t="s">
        <v>684</v>
      </c>
      <c r="I267" s="81" t="s">
        <v>685</v>
      </c>
      <c r="J267" s="81" t="s">
        <v>114</v>
      </c>
      <c r="K267" s="79" t="s">
        <v>148</v>
      </c>
      <c r="L267" s="116" t="s">
        <v>686</v>
      </c>
      <c r="N267" s="79" t="s">
        <v>149</v>
      </c>
      <c r="O267" s="166">
        <v>1</v>
      </c>
      <c r="P267" s="83">
        <v>394000</v>
      </c>
      <c r="Q267" s="79" t="s">
        <v>687</v>
      </c>
      <c r="S267" s="122">
        <v>1</v>
      </c>
      <c r="T267" s="117">
        <v>8</v>
      </c>
      <c r="V267" s="79" t="str">
        <f>IF(AND(C267=2, T267&lt;&gt;""), _xlfn.IFNA(VLOOKUP(T267,'kk1'!$B$10:$C$109, 2, FALSE), ""), "")</f>
        <v>Ruang Sekretariat</v>
      </c>
      <c r="W267" s="117">
        <v>1</v>
      </c>
      <c r="X267" s="79" t="str">
        <f t="shared" si="26"/>
        <v>Baik</v>
      </c>
      <c r="Y267" s="79" t="str">
        <f t="shared" si="27"/>
        <v>Benar</v>
      </c>
      <c r="Z267" s="79">
        <f t="shared" si="28"/>
        <v>1</v>
      </c>
      <c r="AA267" s="79" t="str">
        <f t="shared" si="29"/>
        <v>update ta_kib_b set kd_ruang = 8 where idpemda = '10020010012001049'</v>
      </c>
      <c r="AB267" s="79" t="str">
        <f t="shared" si="30"/>
        <v>Ta_Fn_KIB_B_Sensus</v>
      </c>
      <c r="AC267" s="79" t="str">
        <f t="shared" si="31"/>
        <v>update Ta_Fn_KIB_B_Sensus set sensus = 1 where idpemda = '10020010012001049'</v>
      </c>
      <c r="AD267" s="79">
        <f>ROWS($B$13:B267)</f>
        <v>255</v>
      </c>
      <c r="AE267" s="79" t="str">
        <f>IF(W267='kk4-7'!$A$1, AD267, "")</f>
        <v/>
      </c>
      <c r="AF267" s="79">
        <f t="shared" si="32"/>
        <v>582</v>
      </c>
    </row>
    <row r="268" spans="1:32" x14ac:dyDescent="0.25">
      <c r="A268" s="122">
        <f t="shared" si="33"/>
        <v>256</v>
      </c>
      <c r="B268" s="80" t="s">
        <v>718</v>
      </c>
      <c r="C268" s="122">
        <v>2</v>
      </c>
      <c r="D268" s="79" t="s">
        <v>671</v>
      </c>
      <c r="E268" s="79" t="s">
        <v>672</v>
      </c>
      <c r="F268" s="120">
        <v>39</v>
      </c>
      <c r="G268" s="79">
        <v>2020</v>
      </c>
      <c r="H268" s="81" t="s">
        <v>684</v>
      </c>
      <c r="I268" s="81" t="s">
        <v>685</v>
      </c>
      <c r="J268" s="81" t="s">
        <v>114</v>
      </c>
      <c r="K268" s="79" t="s">
        <v>148</v>
      </c>
      <c r="L268" s="116" t="s">
        <v>686</v>
      </c>
      <c r="N268" s="79" t="s">
        <v>149</v>
      </c>
      <c r="O268" s="166">
        <v>1</v>
      </c>
      <c r="P268" s="83">
        <v>394000</v>
      </c>
      <c r="Q268" s="79" t="s">
        <v>687</v>
      </c>
      <c r="S268" s="122">
        <v>1</v>
      </c>
      <c r="T268" s="117">
        <v>8</v>
      </c>
      <c r="V268" s="79" t="str">
        <f>IF(AND(C268=2, T268&lt;&gt;""), _xlfn.IFNA(VLOOKUP(T268,'kk1'!$B$10:$C$109, 2, FALSE), ""), "")</f>
        <v>Ruang Sekretariat</v>
      </c>
      <c r="W268" s="117">
        <v>1</v>
      </c>
      <c r="X268" s="79" t="str">
        <f t="shared" si="26"/>
        <v>Baik</v>
      </c>
      <c r="Y268" s="79" t="str">
        <f t="shared" si="27"/>
        <v>Benar</v>
      </c>
      <c r="Z268" s="79">
        <f t="shared" si="28"/>
        <v>1</v>
      </c>
      <c r="AA268" s="79" t="str">
        <f t="shared" si="29"/>
        <v>update ta_kib_b set kd_ruang = 8 where idpemda = '10020010012001050'</v>
      </c>
      <c r="AB268" s="79" t="str">
        <f t="shared" si="30"/>
        <v>Ta_Fn_KIB_B_Sensus</v>
      </c>
      <c r="AC268" s="79" t="str">
        <f t="shared" si="31"/>
        <v>update Ta_Fn_KIB_B_Sensus set sensus = 1 where idpemda = '10020010012001050'</v>
      </c>
      <c r="AD268" s="79">
        <f>ROWS($B$13:B268)</f>
        <v>256</v>
      </c>
      <c r="AE268" s="79" t="str">
        <f>IF(W268='kk4-7'!$A$1, AD268, "")</f>
        <v/>
      </c>
      <c r="AF268" s="79">
        <f t="shared" si="32"/>
        <v>583</v>
      </c>
    </row>
    <row r="269" spans="1:32" x14ac:dyDescent="0.25">
      <c r="A269" s="122">
        <f t="shared" si="33"/>
        <v>257</v>
      </c>
      <c r="B269" s="80" t="s">
        <v>719</v>
      </c>
      <c r="C269" s="122">
        <v>2</v>
      </c>
      <c r="D269" s="79" t="s">
        <v>671</v>
      </c>
      <c r="E269" s="79" t="s">
        <v>672</v>
      </c>
      <c r="F269" s="120">
        <v>40</v>
      </c>
      <c r="G269" s="79">
        <v>2020</v>
      </c>
      <c r="H269" s="81" t="s">
        <v>684</v>
      </c>
      <c r="I269" s="81" t="s">
        <v>685</v>
      </c>
      <c r="J269" s="81" t="s">
        <v>114</v>
      </c>
      <c r="K269" s="79" t="s">
        <v>148</v>
      </c>
      <c r="L269" s="116" t="s">
        <v>686</v>
      </c>
      <c r="N269" s="79" t="s">
        <v>149</v>
      </c>
      <c r="O269" s="166">
        <v>1</v>
      </c>
      <c r="P269" s="83">
        <v>394000</v>
      </c>
      <c r="Q269" s="79" t="s">
        <v>687</v>
      </c>
      <c r="S269" s="122">
        <v>1</v>
      </c>
      <c r="T269" s="117">
        <v>15</v>
      </c>
      <c r="V269" s="79" t="str">
        <f>IF(AND(C269=2, T269&lt;&gt;""), _xlfn.IFNA(VLOOKUP(T269,'kk1'!$B$10:$C$109, 2, FALSE), ""), "")</f>
        <v>Aula Besar</v>
      </c>
      <c r="W269" s="117">
        <v>1</v>
      </c>
      <c r="X269" s="79" t="str">
        <f t="shared" si="26"/>
        <v>Baik</v>
      </c>
      <c r="Y269" s="79" t="str">
        <f t="shared" si="27"/>
        <v>Benar</v>
      </c>
      <c r="Z269" s="79">
        <f t="shared" si="28"/>
        <v>1</v>
      </c>
      <c r="AA269" s="79" t="str">
        <f t="shared" si="29"/>
        <v>update ta_kib_b set kd_ruang = 15 where idpemda = '10020010012001051'</v>
      </c>
      <c r="AB269" s="79" t="str">
        <f t="shared" si="30"/>
        <v>Ta_Fn_KIB_B_Sensus</v>
      </c>
      <c r="AC269" s="79" t="str">
        <f t="shared" si="31"/>
        <v>update Ta_Fn_KIB_B_Sensus set sensus = 1 where idpemda = '10020010012001051'</v>
      </c>
      <c r="AD269" s="79">
        <f>ROWS($B$13:B269)</f>
        <v>257</v>
      </c>
      <c r="AE269" s="79" t="str">
        <f>IF(W269='kk4-7'!$A$1, AD269, "")</f>
        <v/>
      </c>
      <c r="AF269" s="79">
        <f t="shared" si="32"/>
        <v>584</v>
      </c>
    </row>
    <row r="270" spans="1:32" x14ac:dyDescent="0.25">
      <c r="A270" s="122">
        <f t="shared" si="33"/>
        <v>258</v>
      </c>
      <c r="B270" s="80" t="s">
        <v>720</v>
      </c>
      <c r="C270" s="122">
        <v>2</v>
      </c>
      <c r="D270" s="79" t="s">
        <v>671</v>
      </c>
      <c r="E270" s="79" t="s">
        <v>672</v>
      </c>
      <c r="F270" s="120">
        <v>41</v>
      </c>
      <c r="G270" s="79">
        <v>2020</v>
      </c>
      <c r="H270" s="81" t="s">
        <v>684</v>
      </c>
      <c r="I270" s="81" t="s">
        <v>685</v>
      </c>
      <c r="J270" s="81" t="s">
        <v>114</v>
      </c>
      <c r="K270" s="79" t="s">
        <v>148</v>
      </c>
      <c r="L270" s="116" t="s">
        <v>686</v>
      </c>
      <c r="N270" s="79" t="s">
        <v>149</v>
      </c>
      <c r="O270" s="166">
        <v>1</v>
      </c>
      <c r="P270" s="83">
        <v>394000</v>
      </c>
      <c r="Q270" s="79" t="s">
        <v>687</v>
      </c>
      <c r="S270" s="122">
        <v>1</v>
      </c>
      <c r="T270" s="117">
        <v>15</v>
      </c>
      <c r="V270" s="79" t="str">
        <f>IF(AND(C270=2, T270&lt;&gt;""), _xlfn.IFNA(VLOOKUP(T270,'kk1'!$B$10:$C$109, 2, FALSE), ""), "")</f>
        <v>Aula Besar</v>
      </c>
      <c r="W270" s="117">
        <v>1</v>
      </c>
      <c r="X270" s="79" t="str">
        <f t="shared" ref="X270:X333" si="34">IF(W270=1,"Baik",IF(W270=2,"Kurang Baik",IF(W270=3,"Rusak Berat",IF(W270=4,"Tidak Ditemukan",""))))</f>
        <v>Baik</v>
      </c>
      <c r="Y270" s="79" t="str">
        <f t="shared" ref="Y270:Y333" si="35">IF(W270="", "Belum diisi", IF(OR(W270=1, W270=2, W270=3, W270=4), IF(W270&lt;S270, "Salah", "Benar"), "Salah" ))</f>
        <v>Benar</v>
      </c>
      <c r="Z270" s="79">
        <f t="shared" ref="Z270:Z333" si="36">IF(OR(W270="", Y270="Salah"), 0, 1)</f>
        <v>1</v>
      </c>
      <c r="AA270" s="79" t="str">
        <f t="shared" ref="AA270:AA333" si="37">IF(AND(C270=2, T270&lt;&gt;""), "update ta_kib_b set kd_ruang = "&amp;T270&amp;" where idpemda = '"&amp;B270&amp;"'", "")</f>
        <v>update ta_kib_b set kd_ruang = 15 where idpemda = '10020010012001052'</v>
      </c>
      <c r="AB270" s="79" t="str">
        <f t="shared" ref="AB270:AB333" si="38">IF(C270=1, "Ta_Fn_KIB_A_Sensus", IF(C270=2, "Ta_Fn_KIB_B_Sensus", IF(C270=3, "Ta_Fn_KIB_C_Sensus", IF(C270=4, "Ta_Fn_KIB_D_Sensus", IF(C270=5, "Ta_Fn_KIB_E_Sensus", "")))))</f>
        <v>Ta_Fn_KIB_B_Sensus</v>
      </c>
      <c r="AC270" s="79" t="str">
        <f t="shared" ref="AC270:AC333" si="39">IF(AND(W270&lt;&gt;"", AB270&lt;&gt;""), "update "&amp;AB270&amp;" set sensus = "&amp;W270&amp;" where idpemda = '"&amp;B270&amp;"'", "")</f>
        <v>update Ta_Fn_KIB_B_Sensus set sensus = 1 where idpemda = '10020010012001052'</v>
      </c>
      <c r="AD270" s="79">
        <f>ROWS($B$13:B270)</f>
        <v>258</v>
      </c>
      <c r="AE270" s="79" t="str">
        <f>IF(W270='kk4-7'!$A$1, AD270, "")</f>
        <v/>
      </c>
      <c r="AF270" s="79">
        <f t="shared" ref="AF270:AF333" si="40">IFERROR(SMALL($AE$13:$AE$1063, AD270), "")</f>
        <v>585</v>
      </c>
    </row>
    <row r="271" spans="1:32" x14ac:dyDescent="0.25">
      <c r="A271" s="122">
        <f t="shared" ref="A271:A334" si="41">IF(B271&lt;&gt;"", A270+1, "")</f>
        <v>259</v>
      </c>
      <c r="B271" s="80" t="s">
        <v>721</v>
      </c>
      <c r="C271" s="122">
        <v>2</v>
      </c>
      <c r="D271" s="79" t="s">
        <v>671</v>
      </c>
      <c r="E271" s="79" t="s">
        <v>672</v>
      </c>
      <c r="F271" s="120">
        <v>42</v>
      </c>
      <c r="G271" s="79">
        <v>2020</v>
      </c>
      <c r="H271" s="81" t="s">
        <v>684</v>
      </c>
      <c r="I271" s="81" t="s">
        <v>685</v>
      </c>
      <c r="J271" s="81" t="s">
        <v>114</v>
      </c>
      <c r="K271" s="79" t="s">
        <v>148</v>
      </c>
      <c r="L271" s="116" t="s">
        <v>686</v>
      </c>
      <c r="N271" s="79" t="s">
        <v>149</v>
      </c>
      <c r="O271" s="166">
        <v>1</v>
      </c>
      <c r="P271" s="83">
        <v>394000</v>
      </c>
      <c r="Q271" s="79" t="s">
        <v>687</v>
      </c>
      <c r="S271" s="122">
        <v>1</v>
      </c>
      <c r="T271" s="117">
        <v>15</v>
      </c>
      <c r="V271" s="79" t="str">
        <f>IF(AND(C271=2, T271&lt;&gt;""), _xlfn.IFNA(VLOOKUP(T271,'kk1'!$B$10:$C$109, 2, FALSE), ""), "")</f>
        <v>Aula Besar</v>
      </c>
      <c r="W271" s="117">
        <v>1</v>
      </c>
      <c r="X271" s="79" t="str">
        <f t="shared" si="34"/>
        <v>Baik</v>
      </c>
      <c r="Y271" s="79" t="str">
        <f t="shared" si="35"/>
        <v>Benar</v>
      </c>
      <c r="Z271" s="79">
        <f t="shared" si="36"/>
        <v>1</v>
      </c>
      <c r="AA271" s="79" t="str">
        <f t="shared" si="37"/>
        <v>update ta_kib_b set kd_ruang = 15 where idpemda = '10020010012001053'</v>
      </c>
      <c r="AB271" s="79" t="str">
        <f t="shared" si="38"/>
        <v>Ta_Fn_KIB_B_Sensus</v>
      </c>
      <c r="AC271" s="79" t="str">
        <f t="shared" si="39"/>
        <v>update Ta_Fn_KIB_B_Sensus set sensus = 1 where idpemda = '10020010012001053'</v>
      </c>
      <c r="AD271" s="79">
        <f>ROWS($B$13:B271)</f>
        <v>259</v>
      </c>
      <c r="AE271" s="79" t="str">
        <f>IF(W271='kk4-7'!$A$1, AD271, "")</f>
        <v/>
      </c>
      <c r="AF271" s="79">
        <f t="shared" si="40"/>
        <v>586</v>
      </c>
    </row>
    <row r="272" spans="1:32" x14ac:dyDescent="0.25">
      <c r="A272" s="122">
        <f t="shared" si="41"/>
        <v>260</v>
      </c>
      <c r="B272" s="80" t="s">
        <v>722</v>
      </c>
      <c r="C272" s="122">
        <v>2</v>
      </c>
      <c r="D272" s="79" t="s">
        <v>671</v>
      </c>
      <c r="E272" s="79" t="s">
        <v>672</v>
      </c>
      <c r="F272" s="120">
        <v>43</v>
      </c>
      <c r="G272" s="79">
        <v>2020</v>
      </c>
      <c r="H272" s="81" t="s">
        <v>684</v>
      </c>
      <c r="I272" s="81" t="s">
        <v>685</v>
      </c>
      <c r="J272" s="81" t="s">
        <v>114</v>
      </c>
      <c r="K272" s="79" t="s">
        <v>148</v>
      </c>
      <c r="L272" s="116" t="s">
        <v>686</v>
      </c>
      <c r="N272" s="79" t="s">
        <v>149</v>
      </c>
      <c r="O272" s="166">
        <v>1</v>
      </c>
      <c r="P272" s="83">
        <v>394000</v>
      </c>
      <c r="Q272" s="79" t="s">
        <v>687</v>
      </c>
      <c r="S272" s="122">
        <v>1</v>
      </c>
      <c r="T272" s="117">
        <v>15</v>
      </c>
      <c r="V272" s="79" t="str">
        <f>IF(AND(C272=2, T272&lt;&gt;""), _xlfn.IFNA(VLOOKUP(T272,'kk1'!$B$10:$C$109, 2, FALSE), ""), "")</f>
        <v>Aula Besar</v>
      </c>
      <c r="W272" s="117">
        <v>1</v>
      </c>
      <c r="X272" s="79" t="str">
        <f t="shared" si="34"/>
        <v>Baik</v>
      </c>
      <c r="Y272" s="79" t="str">
        <f t="shared" si="35"/>
        <v>Benar</v>
      </c>
      <c r="Z272" s="79">
        <f t="shared" si="36"/>
        <v>1</v>
      </c>
      <c r="AA272" s="79" t="str">
        <f t="shared" si="37"/>
        <v>update ta_kib_b set kd_ruang = 15 where idpemda = '10020010012001054'</v>
      </c>
      <c r="AB272" s="79" t="str">
        <f t="shared" si="38"/>
        <v>Ta_Fn_KIB_B_Sensus</v>
      </c>
      <c r="AC272" s="79" t="str">
        <f t="shared" si="39"/>
        <v>update Ta_Fn_KIB_B_Sensus set sensus = 1 where idpemda = '10020010012001054'</v>
      </c>
      <c r="AD272" s="79">
        <f>ROWS($B$13:B272)</f>
        <v>260</v>
      </c>
      <c r="AE272" s="79" t="str">
        <f>IF(W272='kk4-7'!$A$1, AD272, "")</f>
        <v/>
      </c>
      <c r="AF272" s="79">
        <f t="shared" si="40"/>
        <v>587</v>
      </c>
    </row>
    <row r="273" spans="1:32" x14ac:dyDescent="0.25">
      <c r="A273" s="122">
        <f t="shared" si="41"/>
        <v>261</v>
      </c>
      <c r="B273" s="80" t="s">
        <v>723</v>
      </c>
      <c r="C273" s="122">
        <v>2</v>
      </c>
      <c r="D273" s="79" t="s">
        <v>671</v>
      </c>
      <c r="E273" s="79" t="s">
        <v>672</v>
      </c>
      <c r="F273" s="120">
        <v>44</v>
      </c>
      <c r="G273" s="79">
        <v>2020</v>
      </c>
      <c r="H273" s="81" t="s">
        <v>684</v>
      </c>
      <c r="I273" s="81" t="s">
        <v>685</v>
      </c>
      <c r="J273" s="81" t="s">
        <v>114</v>
      </c>
      <c r="K273" s="79" t="s">
        <v>148</v>
      </c>
      <c r="L273" s="116" t="s">
        <v>686</v>
      </c>
      <c r="N273" s="79" t="s">
        <v>149</v>
      </c>
      <c r="O273" s="166">
        <v>1</v>
      </c>
      <c r="P273" s="83">
        <v>394000</v>
      </c>
      <c r="Q273" s="79" t="s">
        <v>687</v>
      </c>
      <c r="S273" s="122">
        <v>1</v>
      </c>
      <c r="T273" s="117">
        <v>15</v>
      </c>
      <c r="V273" s="79" t="str">
        <f>IF(AND(C273=2, T273&lt;&gt;""), _xlfn.IFNA(VLOOKUP(T273,'kk1'!$B$10:$C$109, 2, FALSE), ""), "")</f>
        <v>Aula Besar</v>
      </c>
      <c r="W273" s="117">
        <v>1</v>
      </c>
      <c r="X273" s="79" t="str">
        <f t="shared" si="34"/>
        <v>Baik</v>
      </c>
      <c r="Y273" s="79" t="str">
        <f t="shared" si="35"/>
        <v>Benar</v>
      </c>
      <c r="Z273" s="79">
        <f t="shared" si="36"/>
        <v>1</v>
      </c>
      <c r="AA273" s="79" t="str">
        <f t="shared" si="37"/>
        <v>update ta_kib_b set kd_ruang = 15 where idpemda = '10020010012001055'</v>
      </c>
      <c r="AB273" s="79" t="str">
        <f t="shared" si="38"/>
        <v>Ta_Fn_KIB_B_Sensus</v>
      </c>
      <c r="AC273" s="79" t="str">
        <f t="shared" si="39"/>
        <v>update Ta_Fn_KIB_B_Sensus set sensus = 1 where idpemda = '10020010012001055'</v>
      </c>
      <c r="AD273" s="79">
        <f>ROWS($B$13:B273)</f>
        <v>261</v>
      </c>
      <c r="AE273" s="79" t="str">
        <f>IF(W273='kk4-7'!$A$1, AD273, "")</f>
        <v/>
      </c>
      <c r="AF273" s="79">
        <f t="shared" si="40"/>
        <v>588</v>
      </c>
    </row>
    <row r="274" spans="1:32" x14ac:dyDescent="0.25">
      <c r="A274" s="122">
        <f t="shared" si="41"/>
        <v>262</v>
      </c>
      <c r="B274" s="80" t="s">
        <v>724</v>
      </c>
      <c r="C274" s="122">
        <v>2</v>
      </c>
      <c r="D274" s="79" t="s">
        <v>671</v>
      </c>
      <c r="E274" s="79" t="s">
        <v>672</v>
      </c>
      <c r="F274" s="120">
        <v>45</v>
      </c>
      <c r="G274" s="79">
        <v>2020</v>
      </c>
      <c r="H274" s="81" t="s">
        <v>684</v>
      </c>
      <c r="I274" s="81" t="s">
        <v>685</v>
      </c>
      <c r="J274" s="81" t="s">
        <v>114</v>
      </c>
      <c r="K274" s="79" t="s">
        <v>148</v>
      </c>
      <c r="L274" s="116" t="s">
        <v>686</v>
      </c>
      <c r="N274" s="79" t="s">
        <v>149</v>
      </c>
      <c r="O274" s="166">
        <v>1</v>
      </c>
      <c r="P274" s="83">
        <v>394000</v>
      </c>
      <c r="Q274" s="79" t="s">
        <v>687</v>
      </c>
      <c r="S274" s="122">
        <v>1</v>
      </c>
      <c r="T274" s="117">
        <v>15</v>
      </c>
      <c r="V274" s="79" t="str">
        <f>IF(AND(C274=2, T274&lt;&gt;""), _xlfn.IFNA(VLOOKUP(T274,'kk1'!$B$10:$C$109, 2, FALSE), ""), "")</f>
        <v>Aula Besar</v>
      </c>
      <c r="W274" s="117">
        <v>1</v>
      </c>
      <c r="X274" s="79" t="str">
        <f t="shared" si="34"/>
        <v>Baik</v>
      </c>
      <c r="Y274" s="79" t="str">
        <f t="shared" si="35"/>
        <v>Benar</v>
      </c>
      <c r="Z274" s="79">
        <f t="shared" si="36"/>
        <v>1</v>
      </c>
      <c r="AA274" s="79" t="str">
        <f t="shared" si="37"/>
        <v>update ta_kib_b set kd_ruang = 15 where idpemda = '10020010012001056'</v>
      </c>
      <c r="AB274" s="79" t="str">
        <f t="shared" si="38"/>
        <v>Ta_Fn_KIB_B_Sensus</v>
      </c>
      <c r="AC274" s="79" t="str">
        <f t="shared" si="39"/>
        <v>update Ta_Fn_KIB_B_Sensus set sensus = 1 where idpemda = '10020010012001056'</v>
      </c>
      <c r="AD274" s="79">
        <f>ROWS($B$13:B274)</f>
        <v>262</v>
      </c>
      <c r="AE274" s="79" t="str">
        <f>IF(W274='kk4-7'!$A$1, AD274, "")</f>
        <v/>
      </c>
      <c r="AF274" s="79">
        <f t="shared" si="40"/>
        <v>589</v>
      </c>
    </row>
    <row r="275" spans="1:32" x14ac:dyDescent="0.25">
      <c r="A275" s="122">
        <f t="shared" si="41"/>
        <v>263</v>
      </c>
      <c r="B275" s="80" t="s">
        <v>725</v>
      </c>
      <c r="C275" s="122">
        <v>2</v>
      </c>
      <c r="D275" s="79" t="s">
        <v>671</v>
      </c>
      <c r="E275" s="79" t="s">
        <v>672</v>
      </c>
      <c r="F275" s="120">
        <v>46</v>
      </c>
      <c r="G275" s="79">
        <v>2020</v>
      </c>
      <c r="H275" s="81" t="s">
        <v>684</v>
      </c>
      <c r="I275" s="81" t="s">
        <v>685</v>
      </c>
      <c r="J275" s="81" t="s">
        <v>114</v>
      </c>
      <c r="K275" s="79" t="s">
        <v>148</v>
      </c>
      <c r="L275" s="116" t="s">
        <v>686</v>
      </c>
      <c r="N275" s="79" t="s">
        <v>149</v>
      </c>
      <c r="O275" s="166">
        <v>1</v>
      </c>
      <c r="P275" s="83">
        <v>394000</v>
      </c>
      <c r="Q275" s="79" t="s">
        <v>687</v>
      </c>
      <c r="S275" s="122">
        <v>1</v>
      </c>
      <c r="T275" s="117">
        <v>15</v>
      </c>
      <c r="V275" s="79" t="str">
        <f>IF(AND(C275=2, T275&lt;&gt;""), _xlfn.IFNA(VLOOKUP(T275,'kk1'!$B$10:$C$109, 2, FALSE), ""), "")</f>
        <v>Aula Besar</v>
      </c>
      <c r="W275" s="117">
        <v>1</v>
      </c>
      <c r="X275" s="79" t="str">
        <f t="shared" si="34"/>
        <v>Baik</v>
      </c>
      <c r="Y275" s="79" t="str">
        <f t="shared" si="35"/>
        <v>Benar</v>
      </c>
      <c r="Z275" s="79">
        <f t="shared" si="36"/>
        <v>1</v>
      </c>
      <c r="AA275" s="79" t="str">
        <f t="shared" si="37"/>
        <v>update ta_kib_b set kd_ruang = 15 where idpemda = '10020010012001057'</v>
      </c>
      <c r="AB275" s="79" t="str">
        <f t="shared" si="38"/>
        <v>Ta_Fn_KIB_B_Sensus</v>
      </c>
      <c r="AC275" s="79" t="str">
        <f t="shared" si="39"/>
        <v>update Ta_Fn_KIB_B_Sensus set sensus = 1 where idpemda = '10020010012001057'</v>
      </c>
      <c r="AD275" s="79">
        <f>ROWS($B$13:B275)</f>
        <v>263</v>
      </c>
      <c r="AE275" s="79" t="str">
        <f>IF(W275='kk4-7'!$A$1, AD275, "")</f>
        <v/>
      </c>
      <c r="AF275" s="79">
        <f t="shared" si="40"/>
        <v>590</v>
      </c>
    </row>
    <row r="276" spans="1:32" x14ac:dyDescent="0.25">
      <c r="A276" s="122">
        <f t="shared" si="41"/>
        <v>264</v>
      </c>
      <c r="B276" s="80" t="s">
        <v>726</v>
      </c>
      <c r="C276" s="122">
        <v>2</v>
      </c>
      <c r="D276" s="79" t="s">
        <v>671</v>
      </c>
      <c r="E276" s="79" t="s">
        <v>672</v>
      </c>
      <c r="F276" s="120">
        <v>47</v>
      </c>
      <c r="G276" s="79">
        <v>2020</v>
      </c>
      <c r="H276" s="81" t="s">
        <v>684</v>
      </c>
      <c r="I276" s="81" t="s">
        <v>685</v>
      </c>
      <c r="J276" s="81" t="s">
        <v>114</v>
      </c>
      <c r="K276" s="79" t="s">
        <v>148</v>
      </c>
      <c r="L276" s="116" t="s">
        <v>686</v>
      </c>
      <c r="N276" s="79" t="s">
        <v>149</v>
      </c>
      <c r="O276" s="166">
        <v>1</v>
      </c>
      <c r="P276" s="83">
        <v>394000</v>
      </c>
      <c r="Q276" s="79" t="s">
        <v>687</v>
      </c>
      <c r="S276" s="122">
        <v>1</v>
      </c>
      <c r="T276" s="117">
        <v>15</v>
      </c>
      <c r="V276" s="79" t="str">
        <f>IF(AND(C276=2, T276&lt;&gt;""), _xlfn.IFNA(VLOOKUP(T276,'kk1'!$B$10:$C$109, 2, FALSE), ""), "")</f>
        <v>Aula Besar</v>
      </c>
      <c r="W276" s="117">
        <v>1</v>
      </c>
      <c r="X276" s="79" t="str">
        <f t="shared" si="34"/>
        <v>Baik</v>
      </c>
      <c r="Y276" s="79" t="str">
        <f t="shared" si="35"/>
        <v>Benar</v>
      </c>
      <c r="Z276" s="79">
        <f t="shared" si="36"/>
        <v>1</v>
      </c>
      <c r="AA276" s="79" t="str">
        <f t="shared" si="37"/>
        <v>update ta_kib_b set kd_ruang = 15 where idpemda = '10020010012001058'</v>
      </c>
      <c r="AB276" s="79" t="str">
        <f t="shared" si="38"/>
        <v>Ta_Fn_KIB_B_Sensus</v>
      </c>
      <c r="AC276" s="79" t="str">
        <f t="shared" si="39"/>
        <v>update Ta_Fn_KIB_B_Sensus set sensus = 1 where idpemda = '10020010012001058'</v>
      </c>
      <c r="AD276" s="79">
        <f>ROWS($B$13:B276)</f>
        <v>264</v>
      </c>
      <c r="AE276" s="79" t="str">
        <f>IF(W276='kk4-7'!$A$1, AD276, "")</f>
        <v/>
      </c>
      <c r="AF276" s="79">
        <f t="shared" si="40"/>
        <v>597</v>
      </c>
    </row>
    <row r="277" spans="1:32" x14ac:dyDescent="0.25">
      <c r="A277" s="122">
        <f t="shared" si="41"/>
        <v>265</v>
      </c>
      <c r="B277" s="80" t="s">
        <v>727</v>
      </c>
      <c r="C277" s="122">
        <v>2</v>
      </c>
      <c r="D277" s="79" t="s">
        <v>671</v>
      </c>
      <c r="E277" s="79" t="s">
        <v>672</v>
      </c>
      <c r="F277" s="120">
        <v>48</v>
      </c>
      <c r="G277" s="79">
        <v>2020</v>
      </c>
      <c r="H277" s="81" t="s">
        <v>684</v>
      </c>
      <c r="I277" s="81" t="s">
        <v>685</v>
      </c>
      <c r="J277" s="81" t="s">
        <v>114</v>
      </c>
      <c r="K277" s="79" t="s">
        <v>148</v>
      </c>
      <c r="L277" s="116" t="s">
        <v>686</v>
      </c>
      <c r="N277" s="79" t="s">
        <v>149</v>
      </c>
      <c r="O277" s="166">
        <v>1</v>
      </c>
      <c r="P277" s="83">
        <v>394000</v>
      </c>
      <c r="Q277" s="79" t="s">
        <v>687</v>
      </c>
      <c r="S277" s="122">
        <v>1</v>
      </c>
      <c r="T277" s="117">
        <v>15</v>
      </c>
      <c r="V277" s="79" t="str">
        <f>IF(AND(C277=2, T277&lt;&gt;""), _xlfn.IFNA(VLOOKUP(T277,'kk1'!$B$10:$C$109, 2, FALSE), ""), "")</f>
        <v>Aula Besar</v>
      </c>
      <c r="W277" s="117">
        <v>1</v>
      </c>
      <c r="X277" s="79" t="str">
        <f t="shared" si="34"/>
        <v>Baik</v>
      </c>
      <c r="Y277" s="79" t="str">
        <f t="shared" si="35"/>
        <v>Benar</v>
      </c>
      <c r="Z277" s="79">
        <f t="shared" si="36"/>
        <v>1</v>
      </c>
      <c r="AA277" s="79" t="str">
        <f t="shared" si="37"/>
        <v>update ta_kib_b set kd_ruang = 15 where idpemda = '10020010012001059'</v>
      </c>
      <c r="AB277" s="79" t="str">
        <f t="shared" si="38"/>
        <v>Ta_Fn_KIB_B_Sensus</v>
      </c>
      <c r="AC277" s="79" t="str">
        <f t="shared" si="39"/>
        <v>update Ta_Fn_KIB_B_Sensus set sensus = 1 where idpemda = '10020010012001059'</v>
      </c>
      <c r="AD277" s="79">
        <f>ROWS($B$13:B277)</f>
        <v>265</v>
      </c>
      <c r="AE277" s="79" t="str">
        <f>IF(W277='kk4-7'!$A$1, AD277, "")</f>
        <v/>
      </c>
      <c r="AF277" s="79">
        <f t="shared" si="40"/>
        <v>603</v>
      </c>
    </row>
    <row r="278" spans="1:32" x14ac:dyDescent="0.25">
      <c r="A278" s="122">
        <f t="shared" si="41"/>
        <v>266</v>
      </c>
      <c r="B278" s="80" t="s">
        <v>728</v>
      </c>
      <c r="C278" s="122">
        <v>2</v>
      </c>
      <c r="D278" s="79" t="s">
        <v>671</v>
      </c>
      <c r="E278" s="79" t="s">
        <v>672</v>
      </c>
      <c r="F278" s="120">
        <v>49</v>
      </c>
      <c r="G278" s="79">
        <v>2020</v>
      </c>
      <c r="H278" s="81" t="s">
        <v>684</v>
      </c>
      <c r="I278" s="81" t="s">
        <v>685</v>
      </c>
      <c r="J278" s="81" t="s">
        <v>114</v>
      </c>
      <c r="K278" s="79" t="s">
        <v>148</v>
      </c>
      <c r="L278" s="116" t="s">
        <v>686</v>
      </c>
      <c r="N278" s="79" t="s">
        <v>149</v>
      </c>
      <c r="O278" s="166">
        <v>1</v>
      </c>
      <c r="P278" s="83">
        <v>394000</v>
      </c>
      <c r="Q278" s="79" t="s">
        <v>687</v>
      </c>
      <c r="S278" s="122">
        <v>1</v>
      </c>
      <c r="T278" s="117">
        <v>15</v>
      </c>
      <c r="V278" s="79" t="str">
        <f>IF(AND(C278=2, T278&lt;&gt;""), _xlfn.IFNA(VLOOKUP(T278,'kk1'!$B$10:$C$109, 2, FALSE), ""), "")</f>
        <v>Aula Besar</v>
      </c>
      <c r="W278" s="117">
        <v>1</v>
      </c>
      <c r="X278" s="79" t="str">
        <f t="shared" si="34"/>
        <v>Baik</v>
      </c>
      <c r="Y278" s="79" t="str">
        <f t="shared" si="35"/>
        <v>Benar</v>
      </c>
      <c r="Z278" s="79">
        <f t="shared" si="36"/>
        <v>1</v>
      </c>
      <c r="AA278" s="79" t="str">
        <f t="shared" si="37"/>
        <v>update ta_kib_b set kd_ruang = 15 where idpemda = '10020010012001060'</v>
      </c>
      <c r="AB278" s="79" t="str">
        <f t="shared" si="38"/>
        <v>Ta_Fn_KIB_B_Sensus</v>
      </c>
      <c r="AC278" s="79" t="str">
        <f t="shared" si="39"/>
        <v>update Ta_Fn_KIB_B_Sensus set sensus = 1 where idpemda = '10020010012001060'</v>
      </c>
      <c r="AD278" s="79">
        <f>ROWS($B$13:B278)</f>
        <v>266</v>
      </c>
      <c r="AE278" s="79" t="str">
        <f>IF(W278='kk4-7'!$A$1, AD278, "")</f>
        <v/>
      </c>
      <c r="AF278" s="79">
        <f t="shared" si="40"/>
        <v>604</v>
      </c>
    </row>
    <row r="279" spans="1:32" x14ac:dyDescent="0.25">
      <c r="A279" s="122">
        <f t="shared" si="41"/>
        <v>267</v>
      </c>
      <c r="B279" s="80" t="s">
        <v>729</v>
      </c>
      <c r="C279" s="122">
        <v>2</v>
      </c>
      <c r="D279" s="79" t="s">
        <v>671</v>
      </c>
      <c r="E279" s="79" t="s">
        <v>672</v>
      </c>
      <c r="F279" s="120">
        <v>50</v>
      </c>
      <c r="G279" s="79">
        <v>2020</v>
      </c>
      <c r="H279" s="81" t="s">
        <v>684</v>
      </c>
      <c r="I279" s="81" t="s">
        <v>685</v>
      </c>
      <c r="J279" s="81" t="s">
        <v>114</v>
      </c>
      <c r="K279" s="79" t="s">
        <v>148</v>
      </c>
      <c r="L279" s="116" t="s">
        <v>686</v>
      </c>
      <c r="N279" s="79" t="s">
        <v>149</v>
      </c>
      <c r="O279" s="166">
        <v>1</v>
      </c>
      <c r="P279" s="83">
        <v>394000</v>
      </c>
      <c r="Q279" s="79" t="s">
        <v>687</v>
      </c>
      <c r="S279" s="122">
        <v>1</v>
      </c>
      <c r="T279" s="117">
        <v>15</v>
      </c>
      <c r="V279" s="79" t="str">
        <f>IF(AND(C279=2, T279&lt;&gt;""), _xlfn.IFNA(VLOOKUP(T279,'kk1'!$B$10:$C$109, 2, FALSE), ""), "")</f>
        <v>Aula Besar</v>
      </c>
      <c r="W279" s="117">
        <v>1</v>
      </c>
      <c r="X279" s="79" t="str">
        <f t="shared" si="34"/>
        <v>Baik</v>
      </c>
      <c r="Y279" s="79" t="str">
        <f t="shared" si="35"/>
        <v>Benar</v>
      </c>
      <c r="Z279" s="79">
        <f t="shared" si="36"/>
        <v>1</v>
      </c>
      <c r="AA279" s="79" t="str">
        <f t="shared" si="37"/>
        <v>update ta_kib_b set kd_ruang = 15 where idpemda = '10020010012001061'</v>
      </c>
      <c r="AB279" s="79" t="str">
        <f t="shared" si="38"/>
        <v>Ta_Fn_KIB_B_Sensus</v>
      </c>
      <c r="AC279" s="79" t="str">
        <f t="shared" si="39"/>
        <v>update Ta_Fn_KIB_B_Sensus set sensus = 1 where idpemda = '10020010012001061'</v>
      </c>
      <c r="AD279" s="79">
        <f>ROWS($B$13:B279)</f>
        <v>267</v>
      </c>
      <c r="AE279" s="79" t="str">
        <f>IF(W279='kk4-7'!$A$1, AD279, "")</f>
        <v/>
      </c>
      <c r="AF279" s="79">
        <f t="shared" si="40"/>
        <v>606</v>
      </c>
    </row>
    <row r="280" spans="1:32" x14ac:dyDescent="0.25">
      <c r="A280" s="122">
        <f t="shared" si="41"/>
        <v>268</v>
      </c>
      <c r="B280" s="80" t="s">
        <v>730</v>
      </c>
      <c r="C280" s="122">
        <v>2</v>
      </c>
      <c r="D280" s="79" t="s">
        <v>731</v>
      </c>
      <c r="E280" s="79" t="s">
        <v>732</v>
      </c>
      <c r="F280" s="120">
        <v>1</v>
      </c>
      <c r="G280" s="79">
        <v>2011</v>
      </c>
      <c r="H280" s="81" t="s">
        <v>429</v>
      </c>
      <c r="I280" s="81" t="s">
        <v>114</v>
      </c>
      <c r="J280" s="81" t="s">
        <v>114</v>
      </c>
      <c r="K280" s="79" t="s">
        <v>424</v>
      </c>
      <c r="L280" s="116" t="s">
        <v>114</v>
      </c>
      <c r="N280" s="79" t="s">
        <v>149</v>
      </c>
      <c r="O280" s="166">
        <v>1</v>
      </c>
      <c r="P280" s="83">
        <v>7960000</v>
      </c>
      <c r="S280" s="122">
        <v>1</v>
      </c>
      <c r="T280" s="117">
        <v>15</v>
      </c>
      <c r="V280" s="79" t="str">
        <f>IF(AND(C280=2, T280&lt;&gt;""), _xlfn.IFNA(VLOOKUP(T280,'kk1'!$B$10:$C$109, 2, FALSE), ""), "")</f>
        <v>Aula Besar</v>
      </c>
      <c r="X280" s="79" t="str">
        <f t="shared" si="34"/>
        <v/>
      </c>
      <c r="Y280" s="79" t="str">
        <f t="shared" si="35"/>
        <v>Belum diisi</v>
      </c>
      <c r="Z280" s="79">
        <f t="shared" si="36"/>
        <v>0</v>
      </c>
      <c r="AA280" s="79" t="str">
        <f t="shared" si="37"/>
        <v>update ta_kib_b set kd_ruang = 15 where idpemda = '10020010012000255'</v>
      </c>
      <c r="AB280" s="79" t="str">
        <f t="shared" si="38"/>
        <v>Ta_Fn_KIB_B_Sensus</v>
      </c>
      <c r="AC280" s="79" t="str">
        <f t="shared" si="39"/>
        <v/>
      </c>
      <c r="AD280" s="79">
        <f>ROWS($B$13:B280)</f>
        <v>268</v>
      </c>
      <c r="AE280" s="79">
        <f>IF(W280='kk4-7'!$A$1, AD280, "")</f>
        <v>268</v>
      </c>
      <c r="AF280" s="79">
        <f t="shared" si="40"/>
        <v>607</v>
      </c>
    </row>
    <row r="281" spans="1:32" x14ac:dyDescent="0.25">
      <c r="A281" s="122">
        <f t="shared" si="41"/>
        <v>269</v>
      </c>
      <c r="B281" s="80" t="s">
        <v>733</v>
      </c>
      <c r="C281" s="122">
        <v>2</v>
      </c>
      <c r="D281" s="79" t="s">
        <v>734</v>
      </c>
      <c r="E281" s="79" t="s">
        <v>735</v>
      </c>
      <c r="F281" s="120">
        <v>1</v>
      </c>
      <c r="G281" s="79">
        <v>2011</v>
      </c>
      <c r="H281" s="81" t="s">
        <v>429</v>
      </c>
      <c r="I281" s="81" t="s">
        <v>114</v>
      </c>
      <c r="J281" s="81" t="s">
        <v>114</v>
      </c>
      <c r="K281" s="79" t="s">
        <v>424</v>
      </c>
      <c r="L281" s="116" t="s">
        <v>114</v>
      </c>
      <c r="N281" s="79" t="s">
        <v>149</v>
      </c>
      <c r="O281" s="166">
        <v>1</v>
      </c>
      <c r="P281" s="83">
        <v>2492500</v>
      </c>
      <c r="S281" s="122">
        <v>1</v>
      </c>
      <c r="T281" s="117">
        <v>15</v>
      </c>
      <c r="V281" s="79" t="str">
        <f>IF(AND(C281=2, T281&lt;&gt;""), _xlfn.IFNA(VLOOKUP(T281,'kk1'!$B$10:$C$109, 2, FALSE), ""), "")</f>
        <v>Aula Besar</v>
      </c>
      <c r="X281" s="79" t="str">
        <f t="shared" si="34"/>
        <v/>
      </c>
      <c r="Y281" s="79" t="str">
        <f t="shared" si="35"/>
        <v>Belum diisi</v>
      </c>
      <c r="Z281" s="79">
        <f t="shared" si="36"/>
        <v>0</v>
      </c>
      <c r="AA281" s="79" t="str">
        <f t="shared" si="37"/>
        <v>update ta_kib_b set kd_ruang = 15 where idpemda = '10020010012000256'</v>
      </c>
      <c r="AB281" s="79" t="str">
        <f t="shared" si="38"/>
        <v>Ta_Fn_KIB_B_Sensus</v>
      </c>
      <c r="AC281" s="79" t="str">
        <f t="shared" si="39"/>
        <v/>
      </c>
      <c r="AD281" s="79">
        <f>ROWS($B$13:B281)</f>
        <v>269</v>
      </c>
      <c r="AE281" s="79">
        <f>IF(W281='kk4-7'!$A$1, AD281, "")</f>
        <v>269</v>
      </c>
      <c r="AF281" s="79">
        <f t="shared" si="40"/>
        <v>608</v>
      </c>
    </row>
    <row r="282" spans="1:32" x14ac:dyDescent="0.25">
      <c r="A282" s="122">
        <f t="shared" si="41"/>
        <v>270</v>
      </c>
      <c r="B282" s="80" t="s">
        <v>736</v>
      </c>
      <c r="C282" s="122">
        <v>2</v>
      </c>
      <c r="D282" s="79" t="s">
        <v>734</v>
      </c>
      <c r="E282" s="79" t="s">
        <v>735</v>
      </c>
      <c r="F282" s="120">
        <v>2</v>
      </c>
      <c r="G282" s="79">
        <v>2011</v>
      </c>
      <c r="H282" s="81" t="s">
        <v>429</v>
      </c>
      <c r="I282" s="81" t="s">
        <v>114</v>
      </c>
      <c r="J282" s="81" t="s">
        <v>114</v>
      </c>
      <c r="K282" s="79" t="s">
        <v>424</v>
      </c>
      <c r="L282" s="116" t="s">
        <v>114</v>
      </c>
      <c r="N282" s="79" t="s">
        <v>149</v>
      </c>
      <c r="O282" s="166">
        <v>1</v>
      </c>
      <c r="P282" s="83">
        <v>8730000</v>
      </c>
      <c r="S282" s="122">
        <v>1</v>
      </c>
      <c r="T282" s="117">
        <v>17</v>
      </c>
      <c r="V282" s="79" t="str">
        <f>IF(AND(C282=2, T282&lt;&gt;""), _xlfn.IFNA(VLOOKUP(T282,'kk1'!$B$10:$C$109, 2, FALSE), ""), "")</f>
        <v>Balai Penyuluh JATIYOSO</v>
      </c>
      <c r="W282" s="117">
        <v>2</v>
      </c>
      <c r="X282" s="79" t="str">
        <f t="shared" si="34"/>
        <v>Kurang Baik</v>
      </c>
      <c r="Y282" s="79" t="str">
        <f t="shared" si="35"/>
        <v>Benar</v>
      </c>
      <c r="Z282" s="79">
        <f t="shared" si="36"/>
        <v>1</v>
      </c>
      <c r="AA282" s="79" t="str">
        <f t="shared" si="37"/>
        <v>update ta_kib_b set kd_ruang = 17 where idpemda = '10020010012000257'</v>
      </c>
      <c r="AB282" s="79" t="str">
        <f t="shared" si="38"/>
        <v>Ta_Fn_KIB_B_Sensus</v>
      </c>
      <c r="AC282" s="79" t="str">
        <f t="shared" si="39"/>
        <v>update Ta_Fn_KIB_B_Sensus set sensus = 2 where idpemda = '10020010012000257'</v>
      </c>
      <c r="AD282" s="79">
        <f>ROWS($B$13:B282)</f>
        <v>270</v>
      </c>
      <c r="AE282" s="79" t="str">
        <f>IF(W282='kk4-7'!$A$1, AD282, "")</f>
        <v/>
      </c>
      <c r="AF282" s="79">
        <f t="shared" si="40"/>
        <v>609</v>
      </c>
    </row>
    <row r="283" spans="1:32" x14ac:dyDescent="0.25">
      <c r="A283" s="122">
        <f t="shared" si="41"/>
        <v>271</v>
      </c>
      <c r="B283" s="80" t="s">
        <v>737</v>
      </c>
      <c r="C283" s="122">
        <v>2</v>
      </c>
      <c r="D283" s="79" t="s">
        <v>734</v>
      </c>
      <c r="E283" s="79" t="s">
        <v>735</v>
      </c>
      <c r="F283" s="120">
        <v>3</v>
      </c>
      <c r="G283" s="79">
        <v>2012</v>
      </c>
      <c r="H283" s="81" t="s">
        <v>429</v>
      </c>
      <c r="I283" s="81" t="s">
        <v>114</v>
      </c>
      <c r="J283" s="81" t="s">
        <v>114</v>
      </c>
      <c r="K283" s="79" t="s">
        <v>424</v>
      </c>
      <c r="L283" s="116" t="s">
        <v>738</v>
      </c>
      <c r="N283" s="79" t="s">
        <v>149</v>
      </c>
      <c r="O283" s="166">
        <v>1</v>
      </c>
      <c r="P283" s="83">
        <v>1150000</v>
      </c>
      <c r="S283" s="122">
        <v>1</v>
      </c>
      <c r="T283" s="117">
        <v>16</v>
      </c>
      <c r="V283" s="79" t="str">
        <f>IF(AND(C283=2, T283&lt;&gt;""), _xlfn.IFNA(VLOOKUP(T283,'kk1'!$B$10:$C$109, 2, FALSE), ""), "")</f>
        <v>Balai Penyuluh JATIPURO</v>
      </c>
      <c r="W283" s="117">
        <v>1</v>
      </c>
      <c r="X283" s="79" t="str">
        <f t="shared" si="34"/>
        <v>Baik</v>
      </c>
      <c r="Y283" s="79" t="str">
        <f t="shared" si="35"/>
        <v>Benar</v>
      </c>
      <c r="Z283" s="79">
        <f t="shared" si="36"/>
        <v>1</v>
      </c>
      <c r="AA283" s="79" t="str">
        <f t="shared" si="37"/>
        <v>update ta_kib_b set kd_ruang = 16 where idpemda = '10020010012000258'</v>
      </c>
      <c r="AB283" s="79" t="str">
        <f t="shared" si="38"/>
        <v>Ta_Fn_KIB_B_Sensus</v>
      </c>
      <c r="AC283" s="79" t="str">
        <f t="shared" si="39"/>
        <v>update Ta_Fn_KIB_B_Sensus set sensus = 1 where idpemda = '10020010012000258'</v>
      </c>
      <c r="AD283" s="79">
        <f>ROWS($B$13:B283)</f>
        <v>271</v>
      </c>
      <c r="AE283" s="79" t="str">
        <f>IF(W283='kk4-7'!$A$1, AD283, "")</f>
        <v/>
      </c>
      <c r="AF283" s="79">
        <f t="shared" si="40"/>
        <v>610</v>
      </c>
    </row>
    <row r="284" spans="1:32" x14ac:dyDescent="0.25">
      <c r="A284" s="122">
        <f t="shared" si="41"/>
        <v>272</v>
      </c>
      <c r="B284" s="80" t="s">
        <v>739</v>
      </c>
      <c r="C284" s="122">
        <v>2</v>
      </c>
      <c r="D284" s="79" t="s">
        <v>734</v>
      </c>
      <c r="E284" s="79" t="s">
        <v>735</v>
      </c>
      <c r="F284" s="120">
        <v>4</v>
      </c>
      <c r="G284" s="79">
        <v>2012</v>
      </c>
      <c r="H284" s="81" t="s">
        <v>429</v>
      </c>
      <c r="I284" s="81" t="s">
        <v>114</v>
      </c>
      <c r="J284" s="81" t="s">
        <v>114</v>
      </c>
      <c r="K284" s="79" t="s">
        <v>424</v>
      </c>
      <c r="L284" s="116" t="s">
        <v>738</v>
      </c>
      <c r="N284" s="79" t="s">
        <v>149</v>
      </c>
      <c r="O284" s="166">
        <v>1</v>
      </c>
      <c r="P284" s="83">
        <v>1150000</v>
      </c>
      <c r="S284" s="122">
        <v>1</v>
      </c>
      <c r="T284" s="117">
        <v>32</v>
      </c>
      <c r="V284" s="79" t="str">
        <f>IF(AND(C284=2, T284&lt;&gt;""), _xlfn.IFNA(VLOOKUP(T284,'kk1'!$B$10:$C$109, 2, FALSE), ""), "")</f>
        <v>Balai Penyuluh JENAWI</v>
      </c>
      <c r="W284" s="117">
        <v>1</v>
      </c>
      <c r="X284" s="79" t="str">
        <f t="shared" si="34"/>
        <v>Baik</v>
      </c>
      <c r="Y284" s="79" t="str">
        <f t="shared" si="35"/>
        <v>Benar</v>
      </c>
      <c r="Z284" s="79">
        <f t="shared" si="36"/>
        <v>1</v>
      </c>
      <c r="AA284" s="79" t="str">
        <f t="shared" si="37"/>
        <v>update ta_kib_b set kd_ruang = 32 where idpemda = '10020010012000259'</v>
      </c>
      <c r="AB284" s="79" t="str">
        <f t="shared" si="38"/>
        <v>Ta_Fn_KIB_B_Sensus</v>
      </c>
      <c r="AC284" s="79" t="str">
        <f t="shared" si="39"/>
        <v>update Ta_Fn_KIB_B_Sensus set sensus = 1 where idpemda = '10020010012000259'</v>
      </c>
      <c r="AD284" s="79">
        <f>ROWS($B$13:B284)</f>
        <v>272</v>
      </c>
      <c r="AE284" s="79" t="str">
        <f>IF(W284='kk4-7'!$A$1, AD284, "")</f>
        <v/>
      </c>
      <c r="AF284" s="79">
        <f t="shared" si="40"/>
        <v>611</v>
      </c>
    </row>
    <row r="285" spans="1:32" x14ac:dyDescent="0.25">
      <c r="A285" s="122">
        <f t="shared" si="41"/>
        <v>273</v>
      </c>
      <c r="B285" s="80" t="s">
        <v>740</v>
      </c>
      <c r="C285" s="122">
        <v>2</v>
      </c>
      <c r="D285" s="79" t="s">
        <v>734</v>
      </c>
      <c r="E285" s="79" t="s">
        <v>735</v>
      </c>
      <c r="F285" s="120">
        <v>5</v>
      </c>
      <c r="G285" s="79">
        <v>2012</v>
      </c>
      <c r="H285" s="81" t="s">
        <v>429</v>
      </c>
      <c r="I285" s="81" t="s">
        <v>114</v>
      </c>
      <c r="J285" s="81" t="s">
        <v>114</v>
      </c>
      <c r="K285" s="79" t="s">
        <v>424</v>
      </c>
      <c r="L285" s="116" t="s">
        <v>738</v>
      </c>
      <c r="N285" s="79" t="s">
        <v>149</v>
      </c>
      <c r="O285" s="166">
        <v>1</v>
      </c>
      <c r="P285" s="83">
        <v>1150000</v>
      </c>
      <c r="S285" s="122">
        <v>1</v>
      </c>
      <c r="T285" s="117">
        <v>31</v>
      </c>
      <c r="V285" s="79" t="str">
        <f>IF(AND(C285=2, T285&lt;&gt;""), _xlfn.IFNA(VLOOKUP(T285,'kk1'!$B$10:$C$109, 2, FALSE), ""), "")</f>
        <v>Balai Penyuluh KERJO</v>
      </c>
      <c r="W285" s="117">
        <v>1</v>
      </c>
      <c r="X285" s="79" t="str">
        <f t="shared" si="34"/>
        <v>Baik</v>
      </c>
      <c r="Y285" s="79" t="str">
        <f t="shared" si="35"/>
        <v>Benar</v>
      </c>
      <c r="Z285" s="79">
        <f t="shared" si="36"/>
        <v>1</v>
      </c>
      <c r="AA285" s="79" t="str">
        <f t="shared" si="37"/>
        <v>update ta_kib_b set kd_ruang = 31 where idpemda = '10020010012000260'</v>
      </c>
      <c r="AB285" s="79" t="str">
        <f t="shared" si="38"/>
        <v>Ta_Fn_KIB_B_Sensus</v>
      </c>
      <c r="AC285" s="79" t="str">
        <f t="shared" si="39"/>
        <v>update Ta_Fn_KIB_B_Sensus set sensus = 1 where idpemda = '10020010012000260'</v>
      </c>
      <c r="AD285" s="79">
        <f>ROWS($B$13:B285)</f>
        <v>273</v>
      </c>
      <c r="AE285" s="79" t="str">
        <f>IF(W285='kk4-7'!$A$1, AD285, "")</f>
        <v/>
      </c>
      <c r="AF285" s="79">
        <f t="shared" si="40"/>
        <v>612</v>
      </c>
    </row>
    <row r="286" spans="1:32" x14ac:dyDescent="0.25">
      <c r="A286" s="122">
        <f t="shared" si="41"/>
        <v>274</v>
      </c>
      <c r="B286" s="80" t="s">
        <v>741</v>
      </c>
      <c r="C286" s="122">
        <v>2</v>
      </c>
      <c r="D286" s="79" t="s">
        <v>734</v>
      </c>
      <c r="E286" s="79" t="s">
        <v>735</v>
      </c>
      <c r="F286" s="120">
        <v>6</v>
      </c>
      <c r="G286" s="79">
        <v>2012</v>
      </c>
      <c r="H286" s="81" t="s">
        <v>429</v>
      </c>
      <c r="I286" s="81" t="s">
        <v>114</v>
      </c>
      <c r="J286" s="81" t="s">
        <v>114</v>
      </c>
      <c r="K286" s="79" t="s">
        <v>424</v>
      </c>
      <c r="L286" s="116" t="s">
        <v>738</v>
      </c>
      <c r="N286" s="79" t="s">
        <v>149</v>
      </c>
      <c r="O286" s="166">
        <v>1</v>
      </c>
      <c r="P286" s="83">
        <v>1150000</v>
      </c>
      <c r="S286" s="122">
        <v>1</v>
      </c>
      <c r="T286" s="117">
        <v>29</v>
      </c>
      <c r="V286" s="79" t="str">
        <f>IF(AND(C286=2, T286&lt;&gt;""), _xlfn.IFNA(VLOOKUP(T286,'kk1'!$B$10:$C$109, 2, FALSE), ""), "")</f>
        <v>Balai Penyuluh KEBAKKRAMAT</v>
      </c>
      <c r="W286" s="117">
        <v>1</v>
      </c>
      <c r="X286" s="79" t="str">
        <f t="shared" si="34"/>
        <v>Baik</v>
      </c>
      <c r="Y286" s="79" t="str">
        <f t="shared" si="35"/>
        <v>Benar</v>
      </c>
      <c r="Z286" s="79">
        <f t="shared" si="36"/>
        <v>1</v>
      </c>
      <c r="AA286" s="79" t="str">
        <f t="shared" si="37"/>
        <v>update ta_kib_b set kd_ruang = 29 where idpemda = '10020010012000261'</v>
      </c>
      <c r="AB286" s="79" t="str">
        <f t="shared" si="38"/>
        <v>Ta_Fn_KIB_B_Sensus</v>
      </c>
      <c r="AC286" s="79" t="str">
        <f t="shared" si="39"/>
        <v>update Ta_Fn_KIB_B_Sensus set sensus = 1 where idpemda = '10020010012000261'</v>
      </c>
      <c r="AD286" s="79">
        <f>ROWS($B$13:B286)</f>
        <v>274</v>
      </c>
      <c r="AE286" s="79" t="str">
        <f>IF(W286='kk4-7'!$A$1, AD286, "")</f>
        <v/>
      </c>
      <c r="AF286" s="79">
        <f t="shared" si="40"/>
        <v>613</v>
      </c>
    </row>
    <row r="287" spans="1:32" x14ac:dyDescent="0.25">
      <c r="A287" s="122">
        <f t="shared" si="41"/>
        <v>275</v>
      </c>
      <c r="B287" s="80" t="s">
        <v>742</v>
      </c>
      <c r="C287" s="122">
        <v>2</v>
      </c>
      <c r="D287" s="79" t="s">
        <v>734</v>
      </c>
      <c r="E287" s="79" t="s">
        <v>735</v>
      </c>
      <c r="F287" s="120">
        <v>7</v>
      </c>
      <c r="G287" s="79">
        <v>2012</v>
      </c>
      <c r="H287" s="81" t="s">
        <v>429</v>
      </c>
      <c r="I287" s="81" t="s">
        <v>114</v>
      </c>
      <c r="J287" s="81" t="s">
        <v>114</v>
      </c>
      <c r="K287" s="79" t="s">
        <v>424</v>
      </c>
      <c r="L287" s="116" t="s">
        <v>738</v>
      </c>
      <c r="N287" s="79" t="s">
        <v>149</v>
      </c>
      <c r="O287" s="166">
        <v>1</v>
      </c>
      <c r="P287" s="83">
        <v>1150000</v>
      </c>
      <c r="S287" s="122">
        <v>1</v>
      </c>
      <c r="T287" s="117">
        <v>21</v>
      </c>
      <c r="V287" s="79" t="str">
        <f>IF(AND(C287=2, T287&lt;&gt;""), _xlfn.IFNA(VLOOKUP(T287,'kk1'!$B$10:$C$109, 2, FALSE), ""), "")</f>
        <v>Balai Penyuluh TAWANGMANGU</v>
      </c>
      <c r="X287" s="79" t="str">
        <f t="shared" si="34"/>
        <v/>
      </c>
      <c r="Y287" s="79" t="str">
        <f t="shared" si="35"/>
        <v>Belum diisi</v>
      </c>
      <c r="Z287" s="79">
        <f t="shared" si="36"/>
        <v>0</v>
      </c>
      <c r="AA287" s="79" t="str">
        <f t="shared" si="37"/>
        <v>update ta_kib_b set kd_ruang = 21 where idpemda = '10020010012000262'</v>
      </c>
      <c r="AB287" s="79" t="str">
        <f t="shared" si="38"/>
        <v>Ta_Fn_KIB_B_Sensus</v>
      </c>
      <c r="AC287" s="79" t="str">
        <f t="shared" si="39"/>
        <v/>
      </c>
      <c r="AD287" s="79">
        <f>ROWS($B$13:B287)</f>
        <v>275</v>
      </c>
      <c r="AE287" s="79">
        <f>IF(W287='kk4-7'!$A$1, AD287, "")</f>
        <v>275</v>
      </c>
      <c r="AF287" s="79">
        <f t="shared" si="40"/>
        <v>614</v>
      </c>
    </row>
    <row r="288" spans="1:32" x14ac:dyDescent="0.25">
      <c r="A288" s="122">
        <f t="shared" si="41"/>
        <v>276</v>
      </c>
      <c r="B288" s="80" t="s">
        <v>743</v>
      </c>
      <c r="C288" s="122">
        <v>2</v>
      </c>
      <c r="D288" s="79" t="s">
        <v>734</v>
      </c>
      <c r="E288" s="79" t="s">
        <v>735</v>
      </c>
      <c r="F288" s="120">
        <v>8</v>
      </c>
      <c r="G288" s="79">
        <v>2012</v>
      </c>
      <c r="H288" s="81" t="s">
        <v>429</v>
      </c>
      <c r="I288" s="81" t="s">
        <v>114</v>
      </c>
      <c r="J288" s="81" t="s">
        <v>114</v>
      </c>
      <c r="K288" s="79" t="s">
        <v>424</v>
      </c>
      <c r="L288" s="116" t="s">
        <v>738</v>
      </c>
      <c r="N288" s="79" t="s">
        <v>149</v>
      </c>
      <c r="O288" s="166">
        <v>1</v>
      </c>
      <c r="P288" s="83">
        <v>1150000</v>
      </c>
      <c r="S288" s="122">
        <v>1</v>
      </c>
      <c r="T288" s="117">
        <v>19</v>
      </c>
      <c r="V288" s="79" t="str">
        <f>IF(AND(C288=2, T288&lt;&gt;""), _xlfn.IFNA(VLOOKUP(T288,'kk1'!$B$10:$C$109, 2, FALSE), ""), "")</f>
        <v>Balai Penyuluh JUMANTONO</v>
      </c>
      <c r="X288" s="79" t="str">
        <f t="shared" si="34"/>
        <v/>
      </c>
      <c r="Y288" s="79" t="str">
        <f t="shared" si="35"/>
        <v>Belum diisi</v>
      </c>
      <c r="Z288" s="79">
        <f t="shared" si="36"/>
        <v>0</v>
      </c>
      <c r="AA288" s="79" t="str">
        <f t="shared" si="37"/>
        <v>update ta_kib_b set kd_ruang = 19 where idpemda = '10020010012000263'</v>
      </c>
      <c r="AB288" s="79" t="str">
        <f t="shared" si="38"/>
        <v>Ta_Fn_KIB_B_Sensus</v>
      </c>
      <c r="AC288" s="79" t="str">
        <f t="shared" si="39"/>
        <v/>
      </c>
      <c r="AD288" s="79">
        <f>ROWS($B$13:B288)</f>
        <v>276</v>
      </c>
      <c r="AE288" s="79">
        <f>IF(W288='kk4-7'!$A$1, AD288, "")</f>
        <v>276</v>
      </c>
      <c r="AF288" s="79">
        <f t="shared" si="40"/>
        <v>615</v>
      </c>
    </row>
    <row r="289" spans="1:45" s="133" customFormat="1" x14ac:dyDescent="0.25">
      <c r="A289" s="135">
        <f t="shared" si="41"/>
        <v>277</v>
      </c>
      <c r="B289" s="134" t="s">
        <v>744</v>
      </c>
      <c r="C289" s="135">
        <v>2</v>
      </c>
      <c r="D289" s="133" t="s">
        <v>734</v>
      </c>
      <c r="E289" s="133" t="s">
        <v>735</v>
      </c>
      <c r="F289" s="136">
        <v>9</v>
      </c>
      <c r="G289" s="133">
        <v>2013</v>
      </c>
      <c r="H289" s="133" t="s">
        <v>429</v>
      </c>
      <c r="I289" s="133" t="s">
        <v>114</v>
      </c>
      <c r="J289" s="133" t="s">
        <v>114</v>
      </c>
      <c r="K289" s="133" t="s">
        <v>424</v>
      </c>
      <c r="L289" s="136" t="s">
        <v>745</v>
      </c>
      <c r="N289" s="133" t="s">
        <v>149</v>
      </c>
      <c r="O289" s="168">
        <v>1</v>
      </c>
      <c r="P289" s="138">
        <v>5000000</v>
      </c>
      <c r="Q289" s="133" t="s">
        <v>746</v>
      </c>
      <c r="S289" s="135">
        <v>1</v>
      </c>
      <c r="T289" s="135">
        <v>7</v>
      </c>
      <c r="V289" s="133" t="str">
        <f>IF(AND(C289=2, T289&lt;&gt;""), _xlfn.IFNA(VLOOKUP(T289,'kk1'!$B$10:$C$109, 2, FALSE), ""), "")</f>
        <v>Aula Kecil</v>
      </c>
      <c r="W289" s="135"/>
      <c r="X289" s="133" t="str">
        <f t="shared" si="34"/>
        <v/>
      </c>
      <c r="Y289" s="133" t="str">
        <f t="shared" si="35"/>
        <v>Belum diisi</v>
      </c>
      <c r="Z289" s="133">
        <f t="shared" si="36"/>
        <v>0</v>
      </c>
      <c r="AA289" s="133" t="str">
        <f t="shared" si="37"/>
        <v>update ta_kib_b set kd_ruang = 7 where idpemda = '10020010012000264'</v>
      </c>
      <c r="AB289" s="133" t="str">
        <f t="shared" si="38"/>
        <v>Ta_Fn_KIB_B_Sensus</v>
      </c>
      <c r="AC289" s="133" t="str">
        <f t="shared" si="39"/>
        <v/>
      </c>
      <c r="AD289" s="133">
        <f>ROWS($B$13:B289)</f>
        <v>277</v>
      </c>
      <c r="AE289" s="133">
        <f>IF(W289='kk4-7'!$A$1, AD289, "")</f>
        <v>277</v>
      </c>
      <c r="AF289" s="133">
        <f t="shared" si="40"/>
        <v>616</v>
      </c>
      <c r="AH289" s="137"/>
      <c r="AI289" s="138"/>
      <c r="AJ289" s="137"/>
      <c r="AK289" s="138"/>
      <c r="AL289" s="137"/>
      <c r="AM289" s="138"/>
      <c r="AN289" s="137"/>
      <c r="AO289" s="138"/>
      <c r="AP289" s="137"/>
      <c r="AQ289" s="138"/>
      <c r="AR289" s="139"/>
      <c r="AS289" s="138"/>
    </row>
    <row r="290" spans="1:45" s="133" customFormat="1" x14ac:dyDescent="0.25">
      <c r="A290" s="135">
        <f t="shared" si="41"/>
        <v>278</v>
      </c>
      <c r="B290" s="134" t="s">
        <v>747</v>
      </c>
      <c r="C290" s="135">
        <v>2</v>
      </c>
      <c r="D290" s="133" t="s">
        <v>734</v>
      </c>
      <c r="E290" s="133" t="s">
        <v>735</v>
      </c>
      <c r="F290" s="136">
        <v>10</v>
      </c>
      <c r="G290" s="133">
        <v>2013</v>
      </c>
      <c r="H290" s="133" t="s">
        <v>114</v>
      </c>
      <c r="I290" s="133" t="s">
        <v>114</v>
      </c>
      <c r="J290" s="133" t="s">
        <v>114</v>
      </c>
      <c r="K290" s="133" t="s">
        <v>424</v>
      </c>
      <c r="L290" s="136" t="s">
        <v>748</v>
      </c>
      <c r="N290" s="133" t="s">
        <v>149</v>
      </c>
      <c r="O290" s="168">
        <v>1</v>
      </c>
      <c r="P290" s="138">
        <v>8730000</v>
      </c>
      <c r="Q290" s="133" t="s">
        <v>749</v>
      </c>
      <c r="R290" s="133" t="s">
        <v>2165</v>
      </c>
      <c r="S290" s="135">
        <v>1</v>
      </c>
      <c r="T290" s="135">
        <v>8</v>
      </c>
      <c r="V290" s="133" t="str">
        <f>IF(AND(C290=2, T290&lt;&gt;""), _xlfn.IFNA(VLOOKUP(T290,'kk1'!$B$10:$C$109, 2, FALSE), ""), "")</f>
        <v>Ruang Sekretariat</v>
      </c>
      <c r="W290" s="135"/>
      <c r="X290" s="133" t="str">
        <f t="shared" si="34"/>
        <v/>
      </c>
      <c r="Y290" s="133" t="str">
        <f t="shared" si="35"/>
        <v>Belum diisi</v>
      </c>
      <c r="Z290" s="133">
        <f t="shared" si="36"/>
        <v>0</v>
      </c>
      <c r="AA290" s="133" t="str">
        <f t="shared" si="37"/>
        <v>update ta_kib_b set kd_ruang = 8 where idpemda = '10020010012000265'</v>
      </c>
      <c r="AB290" s="133" t="str">
        <f t="shared" si="38"/>
        <v>Ta_Fn_KIB_B_Sensus</v>
      </c>
      <c r="AC290" s="133" t="str">
        <f t="shared" si="39"/>
        <v/>
      </c>
      <c r="AD290" s="133">
        <f>ROWS($B$13:B290)</f>
        <v>278</v>
      </c>
      <c r="AE290" s="133">
        <f>IF(W290='kk4-7'!$A$1, AD290, "")</f>
        <v>278</v>
      </c>
      <c r="AF290" s="133">
        <f t="shared" si="40"/>
        <v>617</v>
      </c>
      <c r="AH290" s="137"/>
      <c r="AI290" s="138"/>
      <c r="AJ290" s="137"/>
      <c r="AK290" s="138"/>
      <c r="AL290" s="137"/>
      <c r="AM290" s="138"/>
      <c r="AN290" s="137"/>
      <c r="AO290" s="138"/>
      <c r="AP290" s="137"/>
      <c r="AQ290" s="138"/>
      <c r="AR290" s="139"/>
      <c r="AS290" s="138"/>
    </row>
    <row r="291" spans="1:45" s="133" customFormat="1" x14ac:dyDescent="0.25">
      <c r="A291" s="135">
        <f t="shared" si="41"/>
        <v>279</v>
      </c>
      <c r="B291" s="134" t="s">
        <v>750</v>
      </c>
      <c r="C291" s="135">
        <v>2</v>
      </c>
      <c r="D291" s="133" t="s">
        <v>734</v>
      </c>
      <c r="E291" s="133" t="s">
        <v>735</v>
      </c>
      <c r="F291" s="136">
        <v>11</v>
      </c>
      <c r="G291" s="133">
        <v>2016</v>
      </c>
      <c r="H291" s="133" t="s">
        <v>453</v>
      </c>
      <c r="I291" s="133" t="s">
        <v>114</v>
      </c>
      <c r="J291" s="133" t="s">
        <v>114</v>
      </c>
      <c r="K291" s="133" t="s">
        <v>424</v>
      </c>
      <c r="L291" s="136" t="s">
        <v>751</v>
      </c>
      <c r="N291" s="133" t="s">
        <v>149</v>
      </c>
      <c r="O291" s="168">
        <v>1</v>
      </c>
      <c r="P291" s="138">
        <v>69475000</v>
      </c>
      <c r="Q291" s="133" t="s">
        <v>752</v>
      </c>
      <c r="S291" s="135">
        <v>1</v>
      </c>
      <c r="T291" s="135">
        <v>15</v>
      </c>
      <c r="V291" s="133" t="str">
        <f>IF(AND(C291=2, T291&lt;&gt;""), _xlfn.IFNA(VLOOKUP(T291,'kk1'!$B$10:$C$109, 2, FALSE), ""), "")</f>
        <v>Aula Besar</v>
      </c>
      <c r="W291" s="135"/>
      <c r="X291" s="133" t="str">
        <f t="shared" si="34"/>
        <v/>
      </c>
      <c r="Y291" s="133" t="str">
        <f t="shared" si="35"/>
        <v>Belum diisi</v>
      </c>
      <c r="Z291" s="133">
        <f t="shared" si="36"/>
        <v>0</v>
      </c>
      <c r="AA291" s="133" t="str">
        <f t="shared" si="37"/>
        <v>update ta_kib_b set kd_ruang = 15 where idpemda = '10020010012000788'</v>
      </c>
      <c r="AB291" s="133" t="str">
        <f t="shared" si="38"/>
        <v>Ta_Fn_KIB_B_Sensus</v>
      </c>
      <c r="AC291" s="133" t="str">
        <f t="shared" si="39"/>
        <v/>
      </c>
      <c r="AD291" s="133">
        <f>ROWS($B$13:B291)</f>
        <v>279</v>
      </c>
      <c r="AE291" s="133">
        <f>IF(W291='kk4-7'!$A$1, AD291, "")</f>
        <v>279</v>
      </c>
      <c r="AF291" s="133">
        <f t="shared" si="40"/>
        <v>618</v>
      </c>
      <c r="AH291" s="137"/>
      <c r="AI291" s="138"/>
      <c r="AJ291" s="137"/>
      <c r="AK291" s="138"/>
      <c r="AL291" s="137"/>
      <c r="AM291" s="138"/>
      <c r="AN291" s="137"/>
      <c r="AO291" s="138"/>
      <c r="AP291" s="137"/>
      <c r="AQ291" s="138"/>
      <c r="AR291" s="139"/>
      <c r="AS291" s="138"/>
    </row>
    <row r="292" spans="1:45" x14ac:dyDescent="0.25">
      <c r="A292" s="122">
        <f t="shared" si="41"/>
        <v>280</v>
      </c>
      <c r="B292" s="80" t="s">
        <v>753</v>
      </c>
      <c r="C292" s="122">
        <v>2</v>
      </c>
      <c r="D292" s="79" t="s">
        <v>734</v>
      </c>
      <c r="E292" s="79" t="s">
        <v>735</v>
      </c>
      <c r="F292" s="120">
        <v>12</v>
      </c>
      <c r="G292" s="79">
        <v>2021</v>
      </c>
      <c r="H292" s="81" t="s">
        <v>754</v>
      </c>
      <c r="I292" s="81" t="s">
        <v>755</v>
      </c>
      <c r="J292" s="81" t="s">
        <v>114</v>
      </c>
      <c r="K292" s="79" t="s">
        <v>756</v>
      </c>
      <c r="L292" s="116" t="s">
        <v>757</v>
      </c>
      <c r="N292" s="79" t="s">
        <v>149</v>
      </c>
      <c r="O292" s="166">
        <v>1</v>
      </c>
      <c r="P292" s="83">
        <v>1500000</v>
      </c>
      <c r="Q292" s="79" t="s">
        <v>758</v>
      </c>
      <c r="S292" s="122">
        <v>1</v>
      </c>
      <c r="T292" s="117">
        <v>23</v>
      </c>
      <c r="V292" s="79" t="str">
        <f>IF(AND(C292=2, T292&lt;&gt;""), _xlfn.IFNA(VLOOKUP(T292,'kk1'!$B$10:$C$109, 2, FALSE), ""), "")</f>
        <v>Balai Penyuluh KARANGPANDAN</v>
      </c>
      <c r="W292" s="117">
        <v>1</v>
      </c>
      <c r="X292" s="79" t="str">
        <f t="shared" si="34"/>
        <v>Baik</v>
      </c>
      <c r="Y292" s="79" t="str">
        <f t="shared" si="35"/>
        <v>Benar</v>
      </c>
      <c r="Z292" s="79">
        <f t="shared" si="36"/>
        <v>1</v>
      </c>
      <c r="AA292" s="79" t="str">
        <f t="shared" si="37"/>
        <v>update ta_kib_b set kd_ruang = 23 where idpemda = '10020010012001135'</v>
      </c>
      <c r="AB292" s="79" t="str">
        <f t="shared" si="38"/>
        <v>Ta_Fn_KIB_B_Sensus</v>
      </c>
      <c r="AC292" s="79" t="str">
        <f t="shared" si="39"/>
        <v>update Ta_Fn_KIB_B_Sensus set sensus = 1 where idpemda = '10020010012001135'</v>
      </c>
      <c r="AD292" s="79">
        <f>ROWS($B$13:B292)</f>
        <v>280</v>
      </c>
      <c r="AE292" s="79" t="str">
        <f>IF(W292='kk4-7'!$A$1, AD292, "")</f>
        <v/>
      </c>
      <c r="AF292" s="79">
        <f t="shared" si="40"/>
        <v>619</v>
      </c>
    </row>
    <row r="293" spans="1:45" x14ac:dyDescent="0.25">
      <c r="A293" s="122">
        <f t="shared" si="41"/>
        <v>281</v>
      </c>
      <c r="B293" s="80" t="s">
        <v>759</v>
      </c>
      <c r="C293" s="122">
        <v>2</v>
      </c>
      <c r="D293" s="79" t="s">
        <v>734</v>
      </c>
      <c r="E293" s="79" t="s">
        <v>735</v>
      </c>
      <c r="F293" s="120">
        <v>13</v>
      </c>
      <c r="G293" s="79">
        <v>2021</v>
      </c>
      <c r="H293" s="81" t="s">
        <v>754</v>
      </c>
      <c r="I293" s="81" t="s">
        <v>755</v>
      </c>
      <c r="J293" s="81" t="s">
        <v>114</v>
      </c>
      <c r="K293" s="79" t="s">
        <v>756</v>
      </c>
      <c r="L293" s="116" t="s">
        <v>757</v>
      </c>
      <c r="N293" s="79" t="s">
        <v>149</v>
      </c>
      <c r="O293" s="166">
        <v>1</v>
      </c>
      <c r="P293" s="83">
        <v>1500000</v>
      </c>
      <c r="Q293" s="79" t="s">
        <v>758</v>
      </c>
      <c r="S293" s="122">
        <v>1</v>
      </c>
      <c r="T293" s="117">
        <v>23</v>
      </c>
      <c r="V293" s="79" t="str">
        <f>IF(AND(C293=2, T293&lt;&gt;""), _xlfn.IFNA(VLOOKUP(T293,'kk1'!$B$10:$C$109, 2, FALSE), ""), "")</f>
        <v>Balai Penyuluh KARANGPANDAN</v>
      </c>
      <c r="W293" s="117">
        <v>1</v>
      </c>
      <c r="X293" s="79" t="str">
        <f t="shared" si="34"/>
        <v>Baik</v>
      </c>
      <c r="Y293" s="79" t="str">
        <f t="shared" si="35"/>
        <v>Benar</v>
      </c>
      <c r="Z293" s="79">
        <f t="shared" si="36"/>
        <v>1</v>
      </c>
      <c r="AA293" s="79" t="str">
        <f t="shared" si="37"/>
        <v>update ta_kib_b set kd_ruang = 23 where idpemda = '10020010012001136'</v>
      </c>
      <c r="AB293" s="79" t="str">
        <f t="shared" si="38"/>
        <v>Ta_Fn_KIB_B_Sensus</v>
      </c>
      <c r="AC293" s="79" t="str">
        <f t="shared" si="39"/>
        <v>update Ta_Fn_KIB_B_Sensus set sensus = 1 where idpemda = '10020010012001136'</v>
      </c>
      <c r="AD293" s="79">
        <f>ROWS($B$13:B293)</f>
        <v>281</v>
      </c>
      <c r="AE293" s="79" t="str">
        <f>IF(W293='kk4-7'!$A$1, AD293, "")</f>
        <v/>
      </c>
      <c r="AF293" s="79">
        <f t="shared" si="40"/>
        <v>620</v>
      </c>
    </row>
    <row r="294" spans="1:45" x14ac:dyDescent="0.25">
      <c r="A294" s="122">
        <f t="shared" si="41"/>
        <v>282</v>
      </c>
      <c r="B294" s="80" t="s">
        <v>760</v>
      </c>
      <c r="C294" s="122">
        <v>2</v>
      </c>
      <c r="D294" s="79" t="s">
        <v>734</v>
      </c>
      <c r="E294" s="79" t="s">
        <v>735</v>
      </c>
      <c r="F294" s="120">
        <v>14</v>
      </c>
      <c r="G294" s="79">
        <v>2021</v>
      </c>
      <c r="H294" s="81" t="s">
        <v>754</v>
      </c>
      <c r="I294" s="81" t="s">
        <v>755</v>
      </c>
      <c r="J294" s="81" t="s">
        <v>114</v>
      </c>
      <c r="K294" s="79" t="s">
        <v>756</v>
      </c>
      <c r="L294" s="116" t="s">
        <v>757</v>
      </c>
      <c r="N294" s="79" t="s">
        <v>149</v>
      </c>
      <c r="O294" s="166">
        <v>1</v>
      </c>
      <c r="P294" s="83">
        <v>1500000</v>
      </c>
      <c r="Q294" s="79" t="s">
        <v>758</v>
      </c>
      <c r="S294" s="122">
        <v>1</v>
      </c>
      <c r="T294" s="117">
        <v>23</v>
      </c>
      <c r="V294" s="79" t="str">
        <f>IF(AND(C294=2, T294&lt;&gt;""), _xlfn.IFNA(VLOOKUP(T294,'kk1'!$B$10:$C$109, 2, FALSE), ""), "")</f>
        <v>Balai Penyuluh KARANGPANDAN</v>
      </c>
      <c r="W294" s="117">
        <v>1</v>
      </c>
      <c r="X294" s="79" t="str">
        <f t="shared" si="34"/>
        <v>Baik</v>
      </c>
      <c r="Y294" s="79" t="str">
        <f t="shared" si="35"/>
        <v>Benar</v>
      </c>
      <c r="Z294" s="79">
        <f t="shared" si="36"/>
        <v>1</v>
      </c>
      <c r="AA294" s="79" t="str">
        <f t="shared" si="37"/>
        <v>update ta_kib_b set kd_ruang = 23 where idpemda = '10020010012001137'</v>
      </c>
      <c r="AB294" s="79" t="str">
        <f t="shared" si="38"/>
        <v>Ta_Fn_KIB_B_Sensus</v>
      </c>
      <c r="AC294" s="79" t="str">
        <f t="shared" si="39"/>
        <v>update Ta_Fn_KIB_B_Sensus set sensus = 1 where idpemda = '10020010012001137'</v>
      </c>
      <c r="AD294" s="79">
        <f>ROWS($B$13:B294)</f>
        <v>282</v>
      </c>
      <c r="AE294" s="79" t="str">
        <f>IF(W294='kk4-7'!$A$1, AD294, "")</f>
        <v/>
      </c>
      <c r="AF294" s="79">
        <f t="shared" si="40"/>
        <v>621</v>
      </c>
    </row>
    <row r="295" spans="1:45" x14ac:dyDescent="0.25">
      <c r="A295" s="122">
        <f t="shared" si="41"/>
        <v>283</v>
      </c>
      <c r="B295" s="80" t="s">
        <v>761</v>
      </c>
      <c r="C295" s="122">
        <v>2</v>
      </c>
      <c r="D295" s="79" t="s">
        <v>734</v>
      </c>
      <c r="E295" s="79" t="s">
        <v>735</v>
      </c>
      <c r="F295" s="120">
        <v>15</v>
      </c>
      <c r="G295" s="79">
        <v>2021</v>
      </c>
      <c r="H295" s="81" t="s">
        <v>754</v>
      </c>
      <c r="I295" s="81" t="s">
        <v>755</v>
      </c>
      <c r="J295" s="81" t="s">
        <v>114</v>
      </c>
      <c r="K295" s="79" t="s">
        <v>756</v>
      </c>
      <c r="L295" s="116" t="s">
        <v>757</v>
      </c>
      <c r="N295" s="79" t="s">
        <v>149</v>
      </c>
      <c r="O295" s="166">
        <v>1</v>
      </c>
      <c r="P295" s="83">
        <v>1500000</v>
      </c>
      <c r="Q295" s="79" t="s">
        <v>758</v>
      </c>
      <c r="S295" s="122">
        <v>1</v>
      </c>
      <c r="T295" s="117">
        <v>23</v>
      </c>
      <c r="V295" s="79" t="str">
        <f>IF(AND(C295=2, T295&lt;&gt;""), _xlfn.IFNA(VLOOKUP(T295,'kk1'!$B$10:$C$109, 2, FALSE), ""), "")</f>
        <v>Balai Penyuluh KARANGPANDAN</v>
      </c>
      <c r="W295" s="117">
        <v>1</v>
      </c>
      <c r="X295" s="79" t="str">
        <f t="shared" si="34"/>
        <v>Baik</v>
      </c>
      <c r="Y295" s="79" t="str">
        <f t="shared" si="35"/>
        <v>Benar</v>
      </c>
      <c r="Z295" s="79">
        <f t="shared" si="36"/>
        <v>1</v>
      </c>
      <c r="AA295" s="79" t="str">
        <f t="shared" si="37"/>
        <v>update ta_kib_b set kd_ruang = 23 where idpemda = '10020010012001138'</v>
      </c>
      <c r="AB295" s="79" t="str">
        <f t="shared" si="38"/>
        <v>Ta_Fn_KIB_B_Sensus</v>
      </c>
      <c r="AC295" s="79" t="str">
        <f t="shared" si="39"/>
        <v>update Ta_Fn_KIB_B_Sensus set sensus = 1 where idpemda = '10020010012001138'</v>
      </c>
      <c r="AD295" s="79">
        <f>ROWS($B$13:B295)</f>
        <v>283</v>
      </c>
      <c r="AE295" s="79" t="str">
        <f>IF(W295='kk4-7'!$A$1, AD295, "")</f>
        <v/>
      </c>
      <c r="AF295" s="79">
        <f t="shared" si="40"/>
        <v>622</v>
      </c>
    </row>
    <row r="296" spans="1:45" x14ac:dyDescent="0.25">
      <c r="A296" s="122">
        <f t="shared" si="41"/>
        <v>284</v>
      </c>
      <c r="B296" s="80" t="s">
        <v>762</v>
      </c>
      <c r="C296" s="122">
        <v>2</v>
      </c>
      <c r="D296" s="79" t="s">
        <v>734</v>
      </c>
      <c r="E296" s="79" t="s">
        <v>735</v>
      </c>
      <c r="F296" s="120">
        <v>16</v>
      </c>
      <c r="G296" s="79">
        <v>2021</v>
      </c>
      <c r="H296" s="81" t="s">
        <v>754</v>
      </c>
      <c r="I296" s="81" t="s">
        <v>755</v>
      </c>
      <c r="J296" s="81" t="s">
        <v>114</v>
      </c>
      <c r="K296" s="79" t="s">
        <v>756</v>
      </c>
      <c r="L296" s="116" t="s">
        <v>757</v>
      </c>
      <c r="N296" s="79" t="s">
        <v>149</v>
      </c>
      <c r="O296" s="166">
        <v>1</v>
      </c>
      <c r="P296" s="83">
        <v>1500000</v>
      </c>
      <c r="Q296" s="79" t="s">
        <v>758</v>
      </c>
      <c r="S296" s="122">
        <v>1</v>
      </c>
      <c r="T296" s="117">
        <v>23</v>
      </c>
      <c r="V296" s="79" t="str">
        <f>IF(AND(C296=2, T296&lt;&gt;""), _xlfn.IFNA(VLOOKUP(T296,'kk1'!$B$10:$C$109, 2, FALSE), ""), "")</f>
        <v>Balai Penyuluh KARANGPANDAN</v>
      </c>
      <c r="W296" s="117">
        <v>1</v>
      </c>
      <c r="X296" s="79" t="str">
        <f t="shared" si="34"/>
        <v>Baik</v>
      </c>
      <c r="Y296" s="79" t="str">
        <f t="shared" si="35"/>
        <v>Benar</v>
      </c>
      <c r="Z296" s="79">
        <f t="shared" si="36"/>
        <v>1</v>
      </c>
      <c r="AA296" s="79" t="str">
        <f t="shared" si="37"/>
        <v>update ta_kib_b set kd_ruang = 23 where idpemda = '10020010012001139'</v>
      </c>
      <c r="AB296" s="79" t="str">
        <f t="shared" si="38"/>
        <v>Ta_Fn_KIB_B_Sensus</v>
      </c>
      <c r="AC296" s="79" t="str">
        <f t="shared" si="39"/>
        <v>update Ta_Fn_KIB_B_Sensus set sensus = 1 where idpemda = '10020010012001139'</v>
      </c>
      <c r="AD296" s="79">
        <f>ROWS($B$13:B296)</f>
        <v>284</v>
      </c>
      <c r="AE296" s="79" t="str">
        <f>IF(W296='kk4-7'!$A$1, AD296, "")</f>
        <v/>
      </c>
      <c r="AF296" s="79">
        <f t="shared" si="40"/>
        <v>623</v>
      </c>
    </row>
    <row r="297" spans="1:45" x14ac:dyDescent="0.25">
      <c r="A297" s="122">
        <f t="shared" si="41"/>
        <v>285</v>
      </c>
      <c r="B297" s="80" t="s">
        <v>763</v>
      </c>
      <c r="C297" s="122">
        <v>2</v>
      </c>
      <c r="D297" s="79" t="s">
        <v>734</v>
      </c>
      <c r="E297" s="79" t="s">
        <v>735</v>
      </c>
      <c r="F297" s="120">
        <v>17</v>
      </c>
      <c r="G297" s="79">
        <v>2021</v>
      </c>
      <c r="H297" s="81" t="s">
        <v>754</v>
      </c>
      <c r="I297" s="81" t="s">
        <v>755</v>
      </c>
      <c r="J297" s="81" t="s">
        <v>114</v>
      </c>
      <c r="K297" s="79" t="s">
        <v>756</v>
      </c>
      <c r="L297" s="116" t="s">
        <v>757</v>
      </c>
      <c r="N297" s="79" t="s">
        <v>149</v>
      </c>
      <c r="O297" s="166">
        <v>1</v>
      </c>
      <c r="P297" s="83">
        <v>1500000</v>
      </c>
      <c r="Q297" s="79" t="s">
        <v>758</v>
      </c>
      <c r="S297" s="122">
        <v>1</v>
      </c>
      <c r="T297" s="117">
        <v>23</v>
      </c>
      <c r="V297" s="79" t="str">
        <f>IF(AND(C297=2, T297&lt;&gt;""), _xlfn.IFNA(VLOOKUP(T297,'kk1'!$B$10:$C$109, 2, FALSE), ""), "")</f>
        <v>Balai Penyuluh KARANGPANDAN</v>
      </c>
      <c r="W297" s="117">
        <v>1</v>
      </c>
      <c r="X297" s="79" t="str">
        <f t="shared" si="34"/>
        <v>Baik</v>
      </c>
      <c r="Y297" s="79" t="str">
        <f t="shared" si="35"/>
        <v>Benar</v>
      </c>
      <c r="Z297" s="79">
        <f t="shared" si="36"/>
        <v>1</v>
      </c>
      <c r="AA297" s="79" t="str">
        <f t="shared" si="37"/>
        <v>update ta_kib_b set kd_ruang = 23 where idpemda = '10020010012001140'</v>
      </c>
      <c r="AB297" s="79" t="str">
        <f t="shared" si="38"/>
        <v>Ta_Fn_KIB_B_Sensus</v>
      </c>
      <c r="AC297" s="79" t="str">
        <f t="shared" si="39"/>
        <v>update Ta_Fn_KIB_B_Sensus set sensus = 1 where idpemda = '10020010012001140'</v>
      </c>
      <c r="AD297" s="79">
        <f>ROWS($B$13:B297)</f>
        <v>285</v>
      </c>
      <c r="AE297" s="79" t="str">
        <f>IF(W297='kk4-7'!$A$1, AD297, "")</f>
        <v/>
      </c>
      <c r="AF297" s="79">
        <f t="shared" si="40"/>
        <v>654</v>
      </c>
    </row>
    <row r="298" spans="1:45" x14ac:dyDescent="0.25">
      <c r="A298" s="122">
        <f t="shared" si="41"/>
        <v>286</v>
      </c>
      <c r="B298" s="80" t="s">
        <v>764</v>
      </c>
      <c r="C298" s="122">
        <v>2</v>
      </c>
      <c r="D298" s="79" t="s">
        <v>734</v>
      </c>
      <c r="E298" s="79" t="s">
        <v>735</v>
      </c>
      <c r="F298" s="120">
        <v>18</v>
      </c>
      <c r="G298" s="79">
        <v>2021</v>
      </c>
      <c r="H298" s="81" t="s">
        <v>754</v>
      </c>
      <c r="I298" s="81" t="s">
        <v>755</v>
      </c>
      <c r="J298" s="81" t="s">
        <v>114</v>
      </c>
      <c r="K298" s="79" t="s">
        <v>756</v>
      </c>
      <c r="L298" s="116" t="s">
        <v>757</v>
      </c>
      <c r="N298" s="79" t="s">
        <v>149</v>
      </c>
      <c r="O298" s="166">
        <v>1</v>
      </c>
      <c r="P298" s="83">
        <v>1500000</v>
      </c>
      <c r="Q298" s="79" t="s">
        <v>758</v>
      </c>
      <c r="S298" s="122">
        <v>1</v>
      </c>
      <c r="T298" s="117">
        <v>23</v>
      </c>
      <c r="V298" s="79" t="str">
        <f>IF(AND(C298=2, T298&lt;&gt;""), _xlfn.IFNA(VLOOKUP(T298,'kk1'!$B$10:$C$109, 2, FALSE), ""), "")</f>
        <v>Balai Penyuluh KARANGPANDAN</v>
      </c>
      <c r="W298" s="117">
        <v>1</v>
      </c>
      <c r="X298" s="79" t="str">
        <f t="shared" si="34"/>
        <v>Baik</v>
      </c>
      <c r="Y298" s="79" t="str">
        <f t="shared" si="35"/>
        <v>Benar</v>
      </c>
      <c r="Z298" s="79">
        <f t="shared" si="36"/>
        <v>1</v>
      </c>
      <c r="AA298" s="79" t="str">
        <f t="shared" si="37"/>
        <v>update ta_kib_b set kd_ruang = 23 where idpemda = '10020010012001141'</v>
      </c>
      <c r="AB298" s="79" t="str">
        <f t="shared" si="38"/>
        <v>Ta_Fn_KIB_B_Sensus</v>
      </c>
      <c r="AC298" s="79" t="str">
        <f t="shared" si="39"/>
        <v>update Ta_Fn_KIB_B_Sensus set sensus = 1 where idpemda = '10020010012001141'</v>
      </c>
      <c r="AD298" s="79">
        <f>ROWS($B$13:B298)</f>
        <v>286</v>
      </c>
      <c r="AE298" s="79" t="str">
        <f>IF(W298='kk4-7'!$A$1, AD298, "")</f>
        <v/>
      </c>
      <c r="AF298" s="79">
        <f t="shared" si="40"/>
        <v>655</v>
      </c>
    </row>
    <row r="299" spans="1:45" x14ac:dyDescent="0.25">
      <c r="A299" s="122">
        <f t="shared" si="41"/>
        <v>287</v>
      </c>
      <c r="B299" s="80" t="s">
        <v>765</v>
      </c>
      <c r="C299" s="122">
        <v>2</v>
      </c>
      <c r="D299" s="79" t="s">
        <v>734</v>
      </c>
      <c r="E299" s="79" t="s">
        <v>735</v>
      </c>
      <c r="F299" s="120">
        <v>19</v>
      </c>
      <c r="G299" s="79">
        <v>2021</v>
      </c>
      <c r="H299" s="81" t="s">
        <v>754</v>
      </c>
      <c r="I299" s="81" t="s">
        <v>755</v>
      </c>
      <c r="J299" s="81" t="s">
        <v>114</v>
      </c>
      <c r="K299" s="79" t="s">
        <v>756</v>
      </c>
      <c r="L299" s="116" t="s">
        <v>757</v>
      </c>
      <c r="N299" s="79" t="s">
        <v>149</v>
      </c>
      <c r="O299" s="166">
        <v>1</v>
      </c>
      <c r="P299" s="83">
        <v>1500000</v>
      </c>
      <c r="Q299" s="79" t="s">
        <v>758</v>
      </c>
      <c r="S299" s="122">
        <v>1</v>
      </c>
      <c r="T299" s="117">
        <v>23</v>
      </c>
      <c r="V299" s="79" t="str">
        <f>IF(AND(C299=2, T299&lt;&gt;""), _xlfn.IFNA(VLOOKUP(T299,'kk1'!$B$10:$C$109, 2, FALSE), ""), "")</f>
        <v>Balai Penyuluh KARANGPANDAN</v>
      </c>
      <c r="W299" s="117">
        <v>1</v>
      </c>
      <c r="X299" s="79" t="str">
        <f t="shared" si="34"/>
        <v>Baik</v>
      </c>
      <c r="Y299" s="79" t="str">
        <f t="shared" si="35"/>
        <v>Benar</v>
      </c>
      <c r="Z299" s="79">
        <f t="shared" si="36"/>
        <v>1</v>
      </c>
      <c r="AA299" s="79" t="str">
        <f t="shared" si="37"/>
        <v>update ta_kib_b set kd_ruang = 23 where idpemda = '10020010012001142'</v>
      </c>
      <c r="AB299" s="79" t="str">
        <f t="shared" si="38"/>
        <v>Ta_Fn_KIB_B_Sensus</v>
      </c>
      <c r="AC299" s="79" t="str">
        <f t="shared" si="39"/>
        <v>update Ta_Fn_KIB_B_Sensus set sensus = 1 where idpemda = '10020010012001142'</v>
      </c>
      <c r="AD299" s="79">
        <f>ROWS($B$13:B299)</f>
        <v>287</v>
      </c>
      <c r="AE299" s="79" t="str">
        <f>IF(W299='kk4-7'!$A$1, AD299, "")</f>
        <v/>
      </c>
      <c r="AF299" s="79">
        <f t="shared" si="40"/>
        <v>656</v>
      </c>
    </row>
    <row r="300" spans="1:45" x14ac:dyDescent="0.25">
      <c r="A300" s="122">
        <f t="shared" si="41"/>
        <v>288</v>
      </c>
      <c r="B300" s="80" t="s">
        <v>766</v>
      </c>
      <c r="C300" s="122">
        <v>2</v>
      </c>
      <c r="D300" s="79" t="s">
        <v>734</v>
      </c>
      <c r="E300" s="79" t="s">
        <v>735</v>
      </c>
      <c r="F300" s="120">
        <v>20</v>
      </c>
      <c r="G300" s="79">
        <v>2021</v>
      </c>
      <c r="H300" s="81" t="s">
        <v>754</v>
      </c>
      <c r="I300" s="81" t="s">
        <v>755</v>
      </c>
      <c r="J300" s="81" t="s">
        <v>114</v>
      </c>
      <c r="K300" s="79" t="s">
        <v>756</v>
      </c>
      <c r="L300" s="116" t="s">
        <v>757</v>
      </c>
      <c r="N300" s="79" t="s">
        <v>149</v>
      </c>
      <c r="O300" s="166">
        <v>1</v>
      </c>
      <c r="P300" s="83">
        <v>1500000</v>
      </c>
      <c r="Q300" s="79" t="s">
        <v>758</v>
      </c>
      <c r="S300" s="122">
        <v>1</v>
      </c>
      <c r="T300" s="117">
        <v>23</v>
      </c>
      <c r="V300" s="79" t="str">
        <f>IF(AND(C300=2, T300&lt;&gt;""), _xlfn.IFNA(VLOOKUP(T300,'kk1'!$B$10:$C$109, 2, FALSE), ""), "")</f>
        <v>Balai Penyuluh KARANGPANDAN</v>
      </c>
      <c r="W300" s="117">
        <v>1</v>
      </c>
      <c r="X300" s="79" t="str">
        <f t="shared" si="34"/>
        <v>Baik</v>
      </c>
      <c r="Y300" s="79" t="str">
        <f t="shared" si="35"/>
        <v>Benar</v>
      </c>
      <c r="Z300" s="79">
        <f t="shared" si="36"/>
        <v>1</v>
      </c>
      <c r="AA300" s="79" t="str">
        <f t="shared" si="37"/>
        <v>update ta_kib_b set kd_ruang = 23 where idpemda = '10020010012001143'</v>
      </c>
      <c r="AB300" s="79" t="str">
        <f t="shared" si="38"/>
        <v>Ta_Fn_KIB_B_Sensus</v>
      </c>
      <c r="AC300" s="79" t="str">
        <f t="shared" si="39"/>
        <v>update Ta_Fn_KIB_B_Sensus set sensus = 1 where idpemda = '10020010012001143'</v>
      </c>
      <c r="AD300" s="79">
        <f>ROWS($B$13:B300)</f>
        <v>288</v>
      </c>
      <c r="AE300" s="79" t="str">
        <f>IF(W300='kk4-7'!$A$1, AD300, "")</f>
        <v/>
      </c>
      <c r="AF300" s="79">
        <f t="shared" si="40"/>
        <v>657</v>
      </c>
    </row>
    <row r="301" spans="1:45" x14ac:dyDescent="0.25">
      <c r="A301" s="122">
        <f t="shared" si="41"/>
        <v>289</v>
      </c>
      <c r="B301" s="80" t="s">
        <v>767</v>
      </c>
      <c r="C301" s="122">
        <v>2</v>
      </c>
      <c r="D301" s="79" t="s">
        <v>734</v>
      </c>
      <c r="E301" s="79" t="s">
        <v>735</v>
      </c>
      <c r="F301" s="120">
        <v>21</v>
      </c>
      <c r="G301" s="79">
        <v>2021</v>
      </c>
      <c r="H301" s="81" t="s">
        <v>754</v>
      </c>
      <c r="I301" s="81" t="s">
        <v>755</v>
      </c>
      <c r="J301" s="81" t="s">
        <v>114</v>
      </c>
      <c r="K301" s="79" t="s">
        <v>756</v>
      </c>
      <c r="L301" s="116" t="s">
        <v>757</v>
      </c>
      <c r="N301" s="79" t="s">
        <v>149</v>
      </c>
      <c r="O301" s="166">
        <v>1</v>
      </c>
      <c r="P301" s="83">
        <v>1500000</v>
      </c>
      <c r="Q301" s="79" t="s">
        <v>758</v>
      </c>
      <c r="S301" s="122">
        <v>1</v>
      </c>
      <c r="T301" s="117">
        <v>23</v>
      </c>
      <c r="V301" s="79" t="str">
        <f>IF(AND(C301=2, T301&lt;&gt;""), _xlfn.IFNA(VLOOKUP(T301,'kk1'!$B$10:$C$109, 2, FALSE), ""), "")</f>
        <v>Balai Penyuluh KARANGPANDAN</v>
      </c>
      <c r="W301" s="117">
        <v>1</v>
      </c>
      <c r="X301" s="79" t="str">
        <f t="shared" si="34"/>
        <v>Baik</v>
      </c>
      <c r="Y301" s="79" t="str">
        <f t="shared" si="35"/>
        <v>Benar</v>
      </c>
      <c r="Z301" s="79">
        <f t="shared" si="36"/>
        <v>1</v>
      </c>
      <c r="AA301" s="79" t="str">
        <f t="shared" si="37"/>
        <v>update ta_kib_b set kd_ruang = 23 where idpemda = '10020010012001144'</v>
      </c>
      <c r="AB301" s="79" t="str">
        <f t="shared" si="38"/>
        <v>Ta_Fn_KIB_B_Sensus</v>
      </c>
      <c r="AC301" s="79" t="str">
        <f t="shared" si="39"/>
        <v>update Ta_Fn_KIB_B_Sensus set sensus = 1 where idpemda = '10020010012001144'</v>
      </c>
      <c r="AD301" s="79">
        <f>ROWS($B$13:B301)</f>
        <v>289</v>
      </c>
      <c r="AE301" s="79" t="str">
        <f>IF(W301='kk4-7'!$A$1, AD301, "")</f>
        <v/>
      </c>
      <c r="AF301" s="79">
        <f t="shared" si="40"/>
        <v>665</v>
      </c>
    </row>
    <row r="302" spans="1:45" x14ac:dyDescent="0.25">
      <c r="A302" s="122">
        <f t="shared" si="41"/>
        <v>290</v>
      </c>
      <c r="B302" s="80" t="s">
        <v>768</v>
      </c>
      <c r="C302" s="122">
        <v>2</v>
      </c>
      <c r="D302" s="79" t="s">
        <v>734</v>
      </c>
      <c r="E302" s="79" t="s">
        <v>735</v>
      </c>
      <c r="F302" s="120">
        <v>22</v>
      </c>
      <c r="G302" s="79">
        <v>2021</v>
      </c>
      <c r="H302" s="81" t="s">
        <v>754</v>
      </c>
      <c r="I302" s="81" t="s">
        <v>769</v>
      </c>
      <c r="J302" s="81" t="s">
        <v>114</v>
      </c>
      <c r="K302" s="79" t="s">
        <v>756</v>
      </c>
      <c r="L302" s="116" t="s">
        <v>757</v>
      </c>
      <c r="N302" s="79" t="s">
        <v>149</v>
      </c>
      <c r="O302" s="166">
        <v>1</v>
      </c>
      <c r="P302" s="83">
        <v>3500000</v>
      </c>
      <c r="Q302" s="79" t="s">
        <v>758</v>
      </c>
      <c r="S302" s="122">
        <v>1</v>
      </c>
      <c r="T302" s="117">
        <v>23</v>
      </c>
      <c r="V302" s="79" t="str">
        <f>IF(AND(C302=2, T302&lt;&gt;""), _xlfn.IFNA(VLOOKUP(T302,'kk1'!$B$10:$C$109, 2, FALSE), ""), "")</f>
        <v>Balai Penyuluh KARANGPANDAN</v>
      </c>
      <c r="W302" s="117">
        <v>1</v>
      </c>
      <c r="X302" s="79" t="str">
        <f t="shared" si="34"/>
        <v>Baik</v>
      </c>
      <c r="Y302" s="79" t="str">
        <f t="shared" si="35"/>
        <v>Benar</v>
      </c>
      <c r="Z302" s="79">
        <f t="shared" si="36"/>
        <v>1</v>
      </c>
      <c r="AA302" s="79" t="str">
        <f t="shared" si="37"/>
        <v>update ta_kib_b set kd_ruang = 23 where idpemda = '10020010012001145'</v>
      </c>
      <c r="AB302" s="79" t="str">
        <f t="shared" si="38"/>
        <v>Ta_Fn_KIB_B_Sensus</v>
      </c>
      <c r="AC302" s="79" t="str">
        <f t="shared" si="39"/>
        <v>update Ta_Fn_KIB_B_Sensus set sensus = 1 where idpemda = '10020010012001145'</v>
      </c>
      <c r="AD302" s="79">
        <f>ROWS($B$13:B302)</f>
        <v>290</v>
      </c>
      <c r="AE302" s="79" t="str">
        <f>IF(W302='kk4-7'!$A$1, AD302, "")</f>
        <v/>
      </c>
      <c r="AF302" s="79">
        <f t="shared" si="40"/>
        <v>672</v>
      </c>
    </row>
    <row r="303" spans="1:45" x14ac:dyDescent="0.25">
      <c r="A303" s="122">
        <f t="shared" si="41"/>
        <v>291</v>
      </c>
      <c r="B303" s="80" t="s">
        <v>770</v>
      </c>
      <c r="C303" s="122">
        <v>2</v>
      </c>
      <c r="D303" s="79" t="s">
        <v>771</v>
      </c>
      <c r="E303" s="79" t="s">
        <v>772</v>
      </c>
      <c r="F303" s="120">
        <v>1</v>
      </c>
      <c r="G303" s="79">
        <v>2009</v>
      </c>
      <c r="H303" s="81" t="s">
        <v>773</v>
      </c>
      <c r="I303" s="81" t="s">
        <v>114</v>
      </c>
      <c r="J303" s="81" t="s">
        <v>114</v>
      </c>
      <c r="K303" s="79" t="s">
        <v>594</v>
      </c>
      <c r="L303" s="116" t="s">
        <v>114</v>
      </c>
      <c r="N303" s="79" t="s">
        <v>149</v>
      </c>
      <c r="O303" s="166">
        <v>1</v>
      </c>
      <c r="P303" s="83">
        <v>100000</v>
      </c>
      <c r="S303" s="122">
        <v>1</v>
      </c>
      <c r="T303" s="117">
        <v>3</v>
      </c>
      <c r="V303" s="79" t="str">
        <f>IF(AND(C303=2, T303&lt;&gt;""), _xlfn.IFNA(VLOOKUP(T303,'kk1'!$B$10:$C$109, 2, FALSE), ""), "")</f>
        <v>Ruang Penjaga</v>
      </c>
      <c r="X303" s="79" t="str">
        <f t="shared" si="34"/>
        <v/>
      </c>
      <c r="Y303" s="79" t="str">
        <f t="shared" si="35"/>
        <v>Belum diisi</v>
      </c>
      <c r="Z303" s="79">
        <f t="shared" si="36"/>
        <v>0</v>
      </c>
      <c r="AA303" s="79" t="str">
        <f t="shared" si="37"/>
        <v>update ta_kib_b set kd_ruang = 3 where idpemda = '10020010012000266'</v>
      </c>
      <c r="AB303" s="79" t="str">
        <f t="shared" si="38"/>
        <v>Ta_Fn_KIB_B_Sensus</v>
      </c>
      <c r="AC303" s="79" t="str">
        <f t="shared" si="39"/>
        <v/>
      </c>
      <c r="AD303" s="79">
        <f>ROWS($B$13:B303)</f>
        <v>291</v>
      </c>
      <c r="AE303" s="79">
        <f>IF(W303='kk4-7'!$A$1, AD303, "")</f>
        <v>291</v>
      </c>
      <c r="AF303" s="79">
        <f t="shared" si="40"/>
        <v>690</v>
      </c>
    </row>
    <row r="304" spans="1:45" x14ac:dyDescent="0.25">
      <c r="A304" s="122">
        <f t="shared" si="41"/>
        <v>292</v>
      </c>
      <c r="B304" s="80" t="s">
        <v>774</v>
      </c>
      <c r="C304" s="122">
        <v>2</v>
      </c>
      <c r="D304" s="79" t="s">
        <v>775</v>
      </c>
      <c r="E304" s="79" t="s">
        <v>776</v>
      </c>
      <c r="F304" s="120">
        <v>1</v>
      </c>
      <c r="G304" s="79">
        <v>2016</v>
      </c>
      <c r="H304" s="81" t="s">
        <v>453</v>
      </c>
      <c r="I304" s="81" t="s">
        <v>114</v>
      </c>
      <c r="J304" s="81" t="s">
        <v>114</v>
      </c>
      <c r="K304" s="79" t="s">
        <v>777</v>
      </c>
      <c r="L304" s="116" t="s">
        <v>114</v>
      </c>
      <c r="N304" s="79" t="s">
        <v>149</v>
      </c>
      <c r="O304" s="166">
        <v>1</v>
      </c>
      <c r="P304" s="83">
        <v>11225000</v>
      </c>
      <c r="Q304" s="79" t="s">
        <v>778</v>
      </c>
      <c r="S304" s="122">
        <v>1</v>
      </c>
      <c r="T304" s="117">
        <v>3</v>
      </c>
      <c r="V304" s="79" t="str">
        <f>IF(AND(C304=2, T304&lt;&gt;""), _xlfn.IFNA(VLOOKUP(T304,'kk1'!$B$10:$C$109, 2, FALSE), ""), "")</f>
        <v>Ruang Penjaga</v>
      </c>
      <c r="X304" s="79" t="str">
        <f t="shared" si="34"/>
        <v/>
      </c>
      <c r="Y304" s="79" t="str">
        <f t="shared" si="35"/>
        <v>Belum diisi</v>
      </c>
      <c r="Z304" s="79">
        <f t="shared" si="36"/>
        <v>0</v>
      </c>
      <c r="AA304" s="79" t="str">
        <f t="shared" si="37"/>
        <v>update ta_kib_b set kd_ruang = 3 where idpemda = '10020010012000783'</v>
      </c>
      <c r="AB304" s="79" t="str">
        <f t="shared" si="38"/>
        <v>Ta_Fn_KIB_B_Sensus</v>
      </c>
      <c r="AC304" s="79" t="str">
        <f t="shared" si="39"/>
        <v/>
      </c>
      <c r="AD304" s="79">
        <f>ROWS($B$13:B304)</f>
        <v>292</v>
      </c>
      <c r="AE304" s="79">
        <f>IF(W304='kk4-7'!$A$1, AD304, "")</f>
        <v>292</v>
      </c>
      <c r="AF304" s="79">
        <f t="shared" si="40"/>
        <v>691</v>
      </c>
    </row>
    <row r="305" spans="1:32" x14ac:dyDescent="0.25">
      <c r="A305" s="122">
        <f t="shared" si="41"/>
        <v>293</v>
      </c>
      <c r="B305" s="80" t="s">
        <v>779</v>
      </c>
      <c r="C305" s="122">
        <v>2</v>
      </c>
      <c r="D305" s="79" t="s">
        <v>780</v>
      </c>
      <c r="E305" s="79" t="s">
        <v>781</v>
      </c>
      <c r="F305" s="120">
        <v>6</v>
      </c>
      <c r="G305" s="79">
        <v>1983</v>
      </c>
      <c r="H305" s="81" t="s">
        <v>782</v>
      </c>
      <c r="I305" s="81" t="s">
        <v>114</v>
      </c>
      <c r="J305" s="81" t="s">
        <v>114</v>
      </c>
      <c r="K305" s="79" t="s">
        <v>424</v>
      </c>
      <c r="L305" s="116" t="s">
        <v>114</v>
      </c>
      <c r="N305" s="79" t="s">
        <v>149</v>
      </c>
      <c r="O305" s="166">
        <v>1</v>
      </c>
      <c r="P305" s="83">
        <v>25000</v>
      </c>
      <c r="S305" s="122">
        <v>1</v>
      </c>
      <c r="T305" s="117">
        <v>21</v>
      </c>
      <c r="V305" s="79" t="str">
        <f>IF(AND(C305=2, T305&lt;&gt;""), _xlfn.IFNA(VLOOKUP(T305,'kk1'!$B$10:$C$109, 2, FALSE), ""), "")</f>
        <v>Balai Penyuluh TAWANGMANGU</v>
      </c>
      <c r="X305" s="79" t="str">
        <f t="shared" si="34"/>
        <v/>
      </c>
      <c r="Y305" s="79" t="str">
        <f t="shared" si="35"/>
        <v>Belum diisi</v>
      </c>
      <c r="Z305" s="79">
        <f t="shared" si="36"/>
        <v>0</v>
      </c>
      <c r="AA305" s="79" t="str">
        <f t="shared" si="37"/>
        <v>update ta_kib_b set kd_ruang = 21 where idpemda = '10020010012000386'</v>
      </c>
      <c r="AB305" s="79" t="str">
        <f t="shared" si="38"/>
        <v>Ta_Fn_KIB_B_Sensus</v>
      </c>
      <c r="AC305" s="79" t="str">
        <f t="shared" si="39"/>
        <v/>
      </c>
      <c r="AD305" s="79">
        <f>ROWS($B$13:B305)</f>
        <v>293</v>
      </c>
      <c r="AE305" s="79">
        <f>IF(W305='kk4-7'!$A$1, AD305, "")</f>
        <v>293</v>
      </c>
      <c r="AF305" s="79">
        <f t="shared" si="40"/>
        <v>692</v>
      </c>
    </row>
    <row r="306" spans="1:32" x14ac:dyDescent="0.25">
      <c r="A306" s="122">
        <f t="shared" si="41"/>
        <v>294</v>
      </c>
      <c r="B306" s="80" t="s">
        <v>783</v>
      </c>
      <c r="C306" s="122">
        <v>2</v>
      </c>
      <c r="D306" s="79" t="s">
        <v>780</v>
      </c>
      <c r="E306" s="79" t="s">
        <v>781</v>
      </c>
      <c r="F306" s="120">
        <v>7</v>
      </c>
      <c r="G306" s="79">
        <v>1983</v>
      </c>
      <c r="H306" s="81" t="s">
        <v>784</v>
      </c>
      <c r="I306" s="81" t="s">
        <v>114</v>
      </c>
      <c r="J306" s="81" t="s">
        <v>114</v>
      </c>
      <c r="K306" s="79" t="s">
        <v>424</v>
      </c>
      <c r="L306" s="116" t="s">
        <v>114</v>
      </c>
      <c r="N306" s="79" t="s">
        <v>149</v>
      </c>
      <c r="O306" s="166">
        <v>1</v>
      </c>
      <c r="P306" s="83">
        <v>50000</v>
      </c>
      <c r="S306" s="122">
        <v>1</v>
      </c>
      <c r="T306" s="117">
        <v>21</v>
      </c>
      <c r="V306" s="79" t="str">
        <f>IF(AND(C306=2, T306&lt;&gt;""), _xlfn.IFNA(VLOOKUP(T306,'kk1'!$B$10:$C$109, 2, FALSE), ""), "")</f>
        <v>Balai Penyuluh TAWANGMANGU</v>
      </c>
      <c r="X306" s="79" t="str">
        <f t="shared" si="34"/>
        <v/>
      </c>
      <c r="Y306" s="79" t="str">
        <f t="shared" si="35"/>
        <v>Belum diisi</v>
      </c>
      <c r="Z306" s="79">
        <f t="shared" si="36"/>
        <v>0</v>
      </c>
      <c r="AA306" s="79" t="str">
        <f t="shared" si="37"/>
        <v>update ta_kib_b set kd_ruang = 21 where idpemda = '10020010012000387'</v>
      </c>
      <c r="AB306" s="79" t="str">
        <f t="shared" si="38"/>
        <v>Ta_Fn_KIB_B_Sensus</v>
      </c>
      <c r="AC306" s="79" t="str">
        <f t="shared" si="39"/>
        <v/>
      </c>
      <c r="AD306" s="79">
        <f>ROWS($B$13:B306)</f>
        <v>294</v>
      </c>
      <c r="AE306" s="79">
        <f>IF(W306='kk4-7'!$A$1, AD306, "")</f>
        <v>294</v>
      </c>
      <c r="AF306" s="79">
        <f t="shared" si="40"/>
        <v>693</v>
      </c>
    </row>
    <row r="307" spans="1:32" x14ac:dyDescent="0.25">
      <c r="A307" s="122">
        <f t="shared" si="41"/>
        <v>295</v>
      </c>
      <c r="B307" s="80" t="s">
        <v>785</v>
      </c>
      <c r="C307" s="122">
        <v>2</v>
      </c>
      <c r="D307" s="79" t="s">
        <v>780</v>
      </c>
      <c r="E307" s="79" t="s">
        <v>781</v>
      </c>
      <c r="F307" s="120">
        <v>8</v>
      </c>
      <c r="G307" s="79">
        <v>1983</v>
      </c>
      <c r="H307" s="81" t="s">
        <v>786</v>
      </c>
      <c r="I307" s="81" t="s">
        <v>114</v>
      </c>
      <c r="J307" s="81" t="s">
        <v>114</v>
      </c>
      <c r="K307" s="79" t="s">
        <v>424</v>
      </c>
      <c r="L307" s="116" t="s">
        <v>114</v>
      </c>
      <c r="N307" s="79" t="s">
        <v>149</v>
      </c>
      <c r="O307" s="166">
        <v>1</v>
      </c>
      <c r="P307" s="83">
        <v>25000</v>
      </c>
      <c r="S307" s="122">
        <v>1</v>
      </c>
      <c r="T307" s="117">
        <v>21</v>
      </c>
      <c r="V307" s="79" t="str">
        <f>IF(AND(C307=2, T307&lt;&gt;""), _xlfn.IFNA(VLOOKUP(T307,'kk1'!$B$10:$C$109, 2, FALSE), ""), "")</f>
        <v>Balai Penyuluh TAWANGMANGU</v>
      </c>
      <c r="X307" s="79" t="str">
        <f t="shared" si="34"/>
        <v/>
      </c>
      <c r="Y307" s="79" t="str">
        <f t="shared" si="35"/>
        <v>Belum diisi</v>
      </c>
      <c r="Z307" s="79">
        <f t="shared" si="36"/>
        <v>0</v>
      </c>
      <c r="AA307" s="79" t="str">
        <f t="shared" si="37"/>
        <v>update ta_kib_b set kd_ruang = 21 where idpemda = '10020010012000388'</v>
      </c>
      <c r="AB307" s="79" t="str">
        <f t="shared" si="38"/>
        <v>Ta_Fn_KIB_B_Sensus</v>
      </c>
      <c r="AC307" s="79" t="str">
        <f t="shared" si="39"/>
        <v/>
      </c>
      <c r="AD307" s="79">
        <f>ROWS($B$13:B307)</f>
        <v>295</v>
      </c>
      <c r="AE307" s="79">
        <f>IF(W307='kk4-7'!$A$1, AD307, "")</f>
        <v>295</v>
      </c>
      <c r="AF307" s="79">
        <f t="shared" si="40"/>
        <v>694</v>
      </c>
    </row>
    <row r="308" spans="1:32" x14ac:dyDescent="0.25">
      <c r="A308" s="122">
        <f t="shared" si="41"/>
        <v>296</v>
      </c>
      <c r="B308" s="80" t="s">
        <v>787</v>
      </c>
      <c r="C308" s="122">
        <v>2</v>
      </c>
      <c r="D308" s="79" t="s">
        <v>780</v>
      </c>
      <c r="E308" s="79" t="s">
        <v>781</v>
      </c>
      <c r="F308" s="120">
        <v>9</v>
      </c>
      <c r="G308" s="79">
        <v>1986</v>
      </c>
      <c r="H308" s="81" t="s">
        <v>782</v>
      </c>
      <c r="I308" s="81" t="s">
        <v>114</v>
      </c>
      <c r="J308" s="81" t="s">
        <v>114</v>
      </c>
      <c r="K308" s="79" t="s">
        <v>424</v>
      </c>
      <c r="L308" s="116" t="s">
        <v>114</v>
      </c>
      <c r="N308" s="79" t="s">
        <v>149</v>
      </c>
      <c r="O308" s="166">
        <v>1</v>
      </c>
      <c r="P308" s="83">
        <v>25000</v>
      </c>
      <c r="S308" s="122">
        <v>1</v>
      </c>
      <c r="T308" s="117">
        <v>20</v>
      </c>
      <c r="V308" s="79" t="str">
        <f>IF(AND(C308=2, T308&lt;&gt;""), _xlfn.IFNA(VLOOKUP(T308,'kk1'!$B$10:$C$109, 2, FALSE), ""), "")</f>
        <v>Balai Penyuluh MATESIH</v>
      </c>
      <c r="X308" s="79" t="str">
        <f t="shared" si="34"/>
        <v/>
      </c>
      <c r="Y308" s="79" t="str">
        <f t="shared" si="35"/>
        <v>Belum diisi</v>
      </c>
      <c r="Z308" s="79">
        <f t="shared" si="36"/>
        <v>0</v>
      </c>
      <c r="AA308" s="79" t="str">
        <f t="shared" si="37"/>
        <v>update ta_kib_b set kd_ruang = 20 where idpemda = '10020010012000389'</v>
      </c>
      <c r="AB308" s="79" t="str">
        <f t="shared" si="38"/>
        <v>Ta_Fn_KIB_B_Sensus</v>
      </c>
      <c r="AC308" s="79" t="str">
        <f t="shared" si="39"/>
        <v/>
      </c>
      <c r="AD308" s="79">
        <f>ROWS($B$13:B308)</f>
        <v>296</v>
      </c>
      <c r="AE308" s="79">
        <f>IF(W308='kk4-7'!$A$1, AD308, "")</f>
        <v>296</v>
      </c>
      <c r="AF308" s="79">
        <f t="shared" si="40"/>
        <v>695</v>
      </c>
    </row>
    <row r="309" spans="1:32" x14ac:dyDescent="0.25">
      <c r="A309" s="122">
        <f t="shared" si="41"/>
        <v>297</v>
      </c>
      <c r="B309" s="80" t="s">
        <v>788</v>
      </c>
      <c r="C309" s="122">
        <v>2</v>
      </c>
      <c r="D309" s="79" t="s">
        <v>780</v>
      </c>
      <c r="E309" s="79" t="s">
        <v>781</v>
      </c>
      <c r="F309" s="120">
        <v>10</v>
      </c>
      <c r="G309" s="79">
        <v>1987</v>
      </c>
      <c r="H309" s="81" t="s">
        <v>782</v>
      </c>
      <c r="I309" s="81" t="s">
        <v>114</v>
      </c>
      <c r="J309" s="81" t="s">
        <v>114</v>
      </c>
      <c r="K309" s="79" t="s">
        <v>424</v>
      </c>
      <c r="L309" s="116" t="s">
        <v>114</v>
      </c>
      <c r="N309" s="79" t="s">
        <v>149</v>
      </c>
      <c r="O309" s="166">
        <v>1</v>
      </c>
      <c r="P309" s="83">
        <v>150000</v>
      </c>
      <c r="S309" s="122">
        <v>1</v>
      </c>
      <c r="T309" s="117">
        <v>20</v>
      </c>
      <c r="V309" s="79" t="str">
        <f>IF(AND(C309=2, T309&lt;&gt;""), _xlfn.IFNA(VLOOKUP(T309,'kk1'!$B$10:$C$109, 2, FALSE), ""), "")</f>
        <v>Balai Penyuluh MATESIH</v>
      </c>
      <c r="X309" s="79" t="str">
        <f t="shared" si="34"/>
        <v/>
      </c>
      <c r="Y309" s="79" t="str">
        <f t="shared" si="35"/>
        <v>Belum diisi</v>
      </c>
      <c r="Z309" s="79">
        <f t="shared" si="36"/>
        <v>0</v>
      </c>
      <c r="AA309" s="79" t="str">
        <f t="shared" si="37"/>
        <v>update ta_kib_b set kd_ruang = 20 where idpemda = '10020010012000390'</v>
      </c>
      <c r="AB309" s="79" t="str">
        <f t="shared" si="38"/>
        <v>Ta_Fn_KIB_B_Sensus</v>
      </c>
      <c r="AC309" s="79" t="str">
        <f t="shared" si="39"/>
        <v/>
      </c>
      <c r="AD309" s="79">
        <f>ROWS($B$13:B309)</f>
        <v>297</v>
      </c>
      <c r="AE309" s="79">
        <f>IF(W309='kk4-7'!$A$1, AD309, "")</f>
        <v>297</v>
      </c>
      <c r="AF309" s="79">
        <f t="shared" si="40"/>
        <v>696</v>
      </c>
    </row>
    <row r="310" spans="1:32" x14ac:dyDescent="0.25">
      <c r="A310" s="122">
        <f t="shared" si="41"/>
        <v>298</v>
      </c>
      <c r="B310" s="80" t="s">
        <v>789</v>
      </c>
      <c r="C310" s="122">
        <v>2</v>
      </c>
      <c r="D310" s="79" t="s">
        <v>780</v>
      </c>
      <c r="E310" s="79" t="s">
        <v>781</v>
      </c>
      <c r="F310" s="120">
        <v>11</v>
      </c>
      <c r="G310" s="79">
        <v>1987</v>
      </c>
      <c r="H310" s="81" t="s">
        <v>790</v>
      </c>
      <c r="I310" s="81" t="s">
        <v>114</v>
      </c>
      <c r="J310" s="81" t="s">
        <v>114</v>
      </c>
      <c r="K310" s="79" t="s">
        <v>424</v>
      </c>
      <c r="L310" s="116" t="s">
        <v>114</v>
      </c>
      <c r="N310" s="79" t="s">
        <v>149</v>
      </c>
      <c r="O310" s="166">
        <v>1</v>
      </c>
      <c r="P310" s="83">
        <v>50000</v>
      </c>
      <c r="S310" s="122">
        <v>1</v>
      </c>
      <c r="T310" s="117">
        <v>20</v>
      </c>
      <c r="V310" s="79" t="str">
        <f>IF(AND(C310=2, T310&lt;&gt;""), _xlfn.IFNA(VLOOKUP(T310,'kk1'!$B$10:$C$109, 2, FALSE), ""), "")</f>
        <v>Balai Penyuluh MATESIH</v>
      </c>
      <c r="X310" s="79" t="str">
        <f t="shared" si="34"/>
        <v/>
      </c>
      <c r="Y310" s="79" t="str">
        <f t="shared" si="35"/>
        <v>Belum diisi</v>
      </c>
      <c r="Z310" s="79">
        <f t="shared" si="36"/>
        <v>0</v>
      </c>
      <c r="AA310" s="79" t="str">
        <f t="shared" si="37"/>
        <v>update ta_kib_b set kd_ruang = 20 where idpemda = '10020010012000391'</v>
      </c>
      <c r="AB310" s="79" t="str">
        <f t="shared" si="38"/>
        <v>Ta_Fn_KIB_B_Sensus</v>
      </c>
      <c r="AC310" s="79" t="str">
        <f t="shared" si="39"/>
        <v/>
      </c>
      <c r="AD310" s="79">
        <f>ROWS($B$13:B310)</f>
        <v>298</v>
      </c>
      <c r="AE310" s="79">
        <f>IF(W310='kk4-7'!$A$1, AD310, "")</f>
        <v>298</v>
      </c>
      <c r="AF310" s="79">
        <f t="shared" si="40"/>
        <v>697</v>
      </c>
    </row>
    <row r="311" spans="1:32" x14ac:dyDescent="0.25">
      <c r="A311" s="122">
        <f t="shared" si="41"/>
        <v>299</v>
      </c>
      <c r="B311" s="80" t="s">
        <v>791</v>
      </c>
      <c r="C311" s="122">
        <v>2</v>
      </c>
      <c r="D311" s="79" t="s">
        <v>780</v>
      </c>
      <c r="E311" s="79" t="s">
        <v>781</v>
      </c>
      <c r="F311" s="120">
        <v>12</v>
      </c>
      <c r="G311" s="79">
        <v>1987</v>
      </c>
      <c r="H311" s="81" t="s">
        <v>790</v>
      </c>
      <c r="I311" s="81" t="s">
        <v>114</v>
      </c>
      <c r="J311" s="81" t="s">
        <v>114</v>
      </c>
      <c r="K311" s="79" t="s">
        <v>424</v>
      </c>
      <c r="L311" s="116" t="s">
        <v>114</v>
      </c>
      <c r="N311" s="79" t="s">
        <v>149</v>
      </c>
      <c r="O311" s="166">
        <v>1</v>
      </c>
      <c r="P311" s="83">
        <v>50000</v>
      </c>
      <c r="S311" s="122">
        <v>1</v>
      </c>
      <c r="T311" s="117">
        <v>20</v>
      </c>
      <c r="V311" s="79" t="str">
        <f>IF(AND(C311=2, T311&lt;&gt;""), _xlfn.IFNA(VLOOKUP(T311,'kk1'!$B$10:$C$109, 2, FALSE), ""), "")</f>
        <v>Balai Penyuluh MATESIH</v>
      </c>
      <c r="X311" s="79" t="str">
        <f t="shared" si="34"/>
        <v/>
      </c>
      <c r="Y311" s="79" t="str">
        <f t="shared" si="35"/>
        <v>Belum diisi</v>
      </c>
      <c r="Z311" s="79">
        <f t="shared" si="36"/>
        <v>0</v>
      </c>
      <c r="AA311" s="79" t="str">
        <f t="shared" si="37"/>
        <v>update ta_kib_b set kd_ruang = 20 where idpemda = '10020010012000392'</v>
      </c>
      <c r="AB311" s="79" t="str">
        <f t="shared" si="38"/>
        <v>Ta_Fn_KIB_B_Sensus</v>
      </c>
      <c r="AC311" s="79" t="str">
        <f t="shared" si="39"/>
        <v/>
      </c>
      <c r="AD311" s="79">
        <f>ROWS($B$13:B311)</f>
        <v>299</v>
      </c>
      <c r="AE311" s="79">
        <f>IF(W311='kk4-7'!$A$1, AD311, "")</f>
        <v>299</v>
      </c>
      <c r="AF311" s="79">
        <f t="shared" si="40"/>
        <v>698</v>
      </c>
    </row>
    <row r="312" spans="1:32" x14ac:dyDescent="0.25">
      <c r="A312" s="122">
        <f t="shared" si="41"/>
        <v>300</v>
      </c>
      <c r="B312" s="80" t="s">
        <v>792</v>
      </c>
      <c r="C312" s="122">
        <v>2</v>
      </c>
      <c r="D312" s="79" t="s">
        <v>780</v>
      </c>
      <c r="E312" s="79" t="s">
        <v>781</v>
      </c>
      <c r="F312" s="120">
        <v>13</v>
      </c>
      <c r="G312" s="79">
        <v>1987</v>
      </c>
      <c r="H312" s="81" t="s">
        <v>790</v>
      </c>
      <c r="I312" s="81" t="s">
        <v>114</v>
      </c>
      <c r="J312" s="81" t="s">
        <v>114</v>
      </c>
      <c r="K312" s="79" t="s">
        <v>424</v>
      </c>
      <c r="L312" s="116" t="s">
        <v>114</v>
      </c>
      <c r="N312" s="79" t="s">
        <v>149</v>
      </c>
      <c r="O312" s="166">
        <v>1</v>
      </c>
      <c r="P312" s="83">
        <v>50000</v>
      </c>
      <c r="S312" s="122">
        <v>1</v>
      </c>
      <c r="T312" s="117">
        <v>8</v>
      </c>
      <c r="V312" s="79" t="str">
        <f>IF(AND(C312=2, T312&lt;&gt;""), _xlfn.IFNA(VLOOKUP(T312,'kk1'!$B$10:$C$109, 2, FALSE), ""), "")</f>
        <v>Ruang Sekretariat</v>
      </c>
      <c r="X312" s="79" t="str">
        <f t="shared" si="34"/>
        <v/>
      </c>
      <c r="Y312" s="79" t="str">
        <f t="shared" si="35"/>
        <v>Belum diisi</v>
      </c>
      <c r="Z312" s="79">
        <f t="shared" si="36"/>
        <v>0</v>
      </c>
      <c r="AA312" s="79" t="str">
        <f t="shared" si="37"/>
        <v>update ta_kib_b set kd_ruang = 8 where idpemda = '10020010012000393'</v>
      </c>
      <c r="AB312" s="79" t="str">
        <f t="shared" si="38"/>
        <v>Ta_Fn_KIB_B_Sensus</v>
      </c>
      <c r="AC312" s="79" t="str">
        <f t="shared" si="39"/>
        <v/>
      </c>
      <c r="AD312" s="79">
        <f>ROWS($B$13:B312)</f>
        <v>300</v>
      </c>
      <c r="AE312" s="79">
        <f>IF(W312='kk4-7'!$A$1, AD312, "")</f>
        <v>300</v>
      </c>
      <c r="AF312" s="79">
        <f t="shared" si="40"/>
        <v>699</v>
      </c>
    </row>
    <row r="313" spans="1:32" x14ac:dyDescent="0.25">
      <c r="A313" s="122">
        <f t="shared" si="41"/>
        <v>301</v>
      </c>
      <c r="B313" s="80" t="s">
        <v>793</v>
      </c>
      <c r="C313" s="122">
        <v>2</v>
      </c>
      <c r="D313" s="79" t="s">
        <v>780</v>
      </c>
      <c r="E313" s="79" t="s">
        <v>781</v>
      </c>
      <c r="F313" s="120">
        <v>14</v>
      </c>
      <c r="G313" s="79">
        <v>1987</v>
      </c>
      <c r="H313" s="81" t="s">
        <v>790</v>
      </c>
      <c r="I313" s="81" t="s">
        <v>114</v>
      </c>
      <c r="J313" s="81" t="s">
        <v>114</v>
      </c>
      <c r="K313" s="79" t="s">
        <v>424</v>
      </c>
      <c r="L313" s="116" t="s">
        <v>114</v>
      </c>
      <c r="N313" s="79" t="s">
        <v>149</v>
      </c>
      <c r="O313" s="166">
        <v>1</v>
      </c>
      <c r="P313" s="83">
        <v>50000</v>
      </c>
      <c r="S313" s="122">
        <v>1</v>
      </c>
      <c r="T313" s="117">
        <v>8</v>
      </c>
      <c r="V313" s="79" t="str">
        <f>IF(AND(C313=2, T313&lt;&gt;""), _xlfn.IFNA(VLOOKUP(T313,'kk1'!$B$10:$C$109, 2, FALSE), ""), "")</f>
        <v>Ruang Sekretariat</v>
      </c>
      <c r="X313" s="79" t="str">
        <f t="shared" si="34"/>
        <v/>
      </c>
      <c r="Y313" s="79" t="str">
        <f t="shared" si="35"/>
        <v>Belum diisi</v>
      </c>
      <c r="Z313" s="79">
        <f t="shared" si="36"/>
        <v>0</v>
      </c>
      <c r="AA313" s="79" t="str">
        <f t="shared" si="37"/>
        <v>update ta_kib_b set kd_ruang = 8 where idpemda = '10020010012000394'</v>
      </c>
      <c r="AB313" s="79" t="str">
        <f t="shared" si="38"/>
        <v>Ta_Fn_KIB_B_Sensus</v>
      </c>
      <c r="AC313" s="79" t="str">
        <f t="shared" si="39"/>
        <v/>
      </c>
      <c r="AD313" s="79">
        <f>ROWS($B$13:B313)</f>
        <v>301</v>
      </c>
      <c r="AE313" s="79">
        <f>IF(W313='kk4-7'!$A$1, AD313, "")</f>
        <v>301</v>
      </c>
      <c r="AF313" s="79">
        <f t="shared" si="40"/>
        <v>700</v>
      </c>
    </row>
    <row r="314" spans="1:32" x14ac:dyDescent="0.25">
      <c r="A314" s="122">
        <f t="shared" si="41"/>
        <v>302</v>
      </c>
      <c r="B314" s="80" t="s">
        <v>794</v>
      </c>
      <c r="C314" s="122">
        <v>2</v>
      </c>
      <c r="D314" s="79" t="s">
        <v>780</v>
      </c>
      <c r="E314" s="79" t="s">
        <v>781</v>
      </c>
      <c r="F314" s="120">
        <v>15</v>
      </c>
      <c r="G314" s="79">
        <v>1987</v>
      </c>
      <c r="H314" s="81" t="s">
        <v>790</v>
      </c>
      <c r="I314" s="81" t="s">
        <v>114</v>
      </c>
      <c r="J314" s="81" t="s">
        <v>114</v>
      </c>
      <c r="K314" s="79" t="s">
        <v>424</v>
      </c>
      <c r="L314" s="116" t="s">
        <v>114</v>
      </c>
      <c r="N314" s="79" t="s">
        <v>149</v>
      </c>
      <c r="O314" s="166">
        <v>1</v>
      </c>
      <c r="P314" s="83">
        <v>50000</v>
      </c>
      <c r="S314" s="122">
        <v>1</v>
      </c>
      <c r="T314" s="117">
        <v>8</v>
      </c>
      <c r="V314" s="79" t="str">
        <f>IF(AND(C314=2, T314&lt;&gt;""), _xlfn.IFNA(VLOOKUP(T314,'kk1'!$B$10:$C$109, 2, FALSE), ""), "")</f>
        <v>Ruang Sekretariat</v>
      </c>
      <c r="X314" s="79" t="str">
        <f t="shared" si="34"/>
        <v/>
      </c>
      <c r="Y314" s="79" t="str">
        <f t="shared" si="35"/>
        <v>Belum diisi</v>
      </c>
      <c r="Z314" s="79">
        <f t="shared" si="36"/>
        <v>0</v>
      </c>
      <c r="AA314" s="79" t="str">
        <f t="shared" si="37"/>
        <v>update ta_kib_b set kd_ruang = 8 where idpemda = '10020010012000395'</v>
      </c>
      <c r="AB314" s="79" t="str">
        <f t="shared" si="38"/>
        <v>Ta_Fn_KIB_B_Sensus</v>
      </c>
      <c r="AC314" s="79" t="str">
        <f t="shared" si="39"/>
        <v/>
      </c>
      <c r="AD314" s="79">
        <f>ROWS($B$13:B314)</f>
        <v>302</v>
      </c>
      <c r="AE314" s="79">
        <f>IF(W314='kk4-7'!$A$1, AD314, "")</f>
        <v>302</v>
      </c>
      <c r="AF314" s="79">
        <f t="shared" si="40"/>
        <v>701</v>
      </c>
    </row>
    <row r="315" spans="1:32" x14ac:dyDescent="0.25">
      <c r="A315" s="122">
        <f t="shared" si="41"/>
        <v>303</v>
      </c>
      <c r="B315" s="80" t="s">
        <v>795</v>
      </c>
      <c r="C315" s="122">
        <v>2</v>
      </c>
      <c r="D315" s="79" t="s">
        <v>780</v>
      </c>
      <c r="E315" s="79" t="s">
        <v>781</v>
      </c>
      <c r="F315" s="120">
        <v>16</v>
      </c>
      <c r="G315" s="79">
        <v>1987</v>
      </c>
      <c r="H315" s="81" t="s">
        <v>790</v>
      </c>
      <c r="I315" s="81" t="s">
        <v>114</v>
      </c>
      <c r="J315" s="81" t="s">
        <v>114</v>
      </c>
      <c r="K315" s="79" t="s">
        <v>424</v>
      </c>
      <c r="L315" s="116" t="s">
        <v>114</v>
      </c>
      <c r="N315" s="79" t="s">
        <v>149</v>
      </c>
      <c r="O315" s="166">
        <v>1</v>
      </c>
      <c r="P315" s="83">
        <v>50000</v>
      </c>
      <c r="S315" s="122">
        <v>1</v>
      </c>
      <c r="T315" s="117">
        <v>8</v>
      </c>
      <c r="V315" s="79" t="str">
        <f>IF(AND(C315=2, T315&lt;&gt;""), _xlfn.IFNA(VLOOKUP(T315,'kk1'!$B$10:$C$109, 2, FALSE), ""), "")</f>
        <v>Ruang Sekretariat</v>
      </c>
      <c r="X315" s="79" t="str">
        <f t="shared" si="34"/>
        <v/>
      </c>
      <c r="Y315" s="79" t="str">
        <f t="shared" si="35"/>
        <v>Belum diisi</v>
      </c>
      <c r="Z315" s="79">
        <f t="shared" si="36"/>
        <v>0</v>
      </c>
      <c r="AA315" s="79" t="str">
        <f t="shared" si="37"/>
        <v>update ta_kib_b set kd_ruang = 8 where idpemda = '10020010012000396'</v>
      </c>
      <c r="AB315" s="79" t="str">
        <f t="shared" si="38"/>
        <v>Ta_Fn_KIB_B_Sensus</v>
      </c>
      <c r="AC315" s="79" t="str">
        <f t="shared" si="39"/>
        <v/>
      </c>
      <c r="AD315" s="79">
        <f>ROWS($B$13:B315)</f>
        <v>303</v>
      </c>
      <c r="AE315" s="79">
        <f>IF(W315='kk4-7'!$A$1, AD315, "")</f>
        <v>303</v>
      </c>
      <c r="AF315" s="79">
        <f t="shared" si="40"/>
        <v>702</v>
      </c>
    </row>
    <row r="316" spans="1:32" x14ac:dyDescent="0.25">
      <c r="A316" s="122">
        <f t="shared" si="41"/>
        <v>304</v>
      </c>
      <c r="B316" s="80" t="s">
        <v>796</v>
      </c>
      <c r="C316" s="122">
        <v>2</v>
      </c>
      <c r="D316" s="79" t="s">
        <v>780</v>
      </c>
      <c r="E316" s="79" t="s">
        <v>781</v>
      </c>
      <c r="F316" s="120">
        <v>17</v>
      </c>
      <c r="G316" s="79">
        <v>1987</v>
      </c>
      <c r="H316" s="81" t="s">
        <v>790</v>
      </c>
      <c r="I316" s="81" t="s">
        <v>114</v>
      </c>
      <c r="J316" s="81" t="s">
        <v>114</v>
      </c>
      <c r="K316" s="79" t="s">
        <v>424</v>
      </c>
      <c r="L316" s="116" t="s">
        <v>114</v>
      </c>
      <c r="N316" s="79" t="s">
        <v>149</v>
      </c>
      <c r="O316" s="166">
        <v>1</v>
      </c>
      <c r="P316" s="83">
        <v>50000</v>
      </c>
      <c r="S316" s="122">
        <v>1</v>
      </c>
      <c r="T316" s="117">
        <v>8</v>
      </c>
      <c r="V316" s="79" t="str">
        <f>IF(AND(C316=2, T316&lt;&gt;""), _xlfn.IFNA(VLOOKUP(T316,'kk1'!$B$10:$C$109, 2, FALSE), ""), "")</f>
        <v>Ruang Sekretariat</v>
      </c>
      <c r="X316" s="79" t="str">
        <f t="shared" si="34"/>
        <v/>
      </c>
      <c r="Y316" s="79" t="str">
        <f t="shared" si="35"/>
        <v>Belum diisi</v>
      </c>
      <c r="Z316" s="79">
        <f t="shared" si="36"/>
        <v>0</v>
      </c>
      <c r="AA316" s="79" t="str">
        <f t="shared" si="37"/>
        <v>update ta_kib_b set kd_ruang = 8 where idpemda = '10020010012000397'</v>
      </c>
      <c r="AB316" s="79" t="str">
        <f t="shared" si="38"/>
        <v>Ta_Fn_KIB_B_Sensus</v>
      </c>
      <c r="AC316" s="79" t="str">
        <f t="shared" si="39"/>
        <v/>
      </c>
      <c r="AD316" s="79">
        <f>ROWS($B$13:B316)</f>
        <v>304</v>
      </c>
      <c r="AE316" s="79">
        <f>IF(W316='kk4-7'!$A$1, AD316, "")</f>
        <v>304</v>
      </c>
      <c r="AF316" s="79">
        <f t="shared" si="40"/>
        <v>703</v>
      </c>
    </row>
    <row r="317" spans="1:32" x14ac:dyDescent="0.25">
      <c r="A317" s="122">
        <f t="shared" si="41"/>
        <v>305</v>
      </c>
      <c r="B317" s="80" t="s">
        <v>797</v>
      </c>
      <c r="C317" s="122">
        <v>2</v>
      </c>
      <c r="D317" s="79" t="s">
        <v>780</v>
      </c>
      <c r="E317" s="79" t="s">
        <v>781</v>
      </c>
      <c r="F317" s="120">
        <v>18</v>
      </c>
      <c r="G317" s="79">
        <v>1987</v>
      </c>
      <c r="H317" s="81" t="s">
        <v>784</v>
      </c>
      <c r="I317" s="81" t="s">
        <v>114</v>
      </c>
      <c r="J317" s="81" t="s">
        <v>114</v>
      </c>
      <c r="K317" s="79" t="s">
        <v>424</v>
      </c>
      <c r="L317" s="116" t="s">
        <v>114</v>
      </c>
      <c r="N317" s="79" t="s">
        <v>149</v>
      </c>
      <c r="O317" s="166">
        <v>1</v>
      </c>
      <c r="P317" s="83">
        <v>50000</v>
      </c>
      <c r="S317" s="122">
        <v>1</v>
      </c>
      <c r="T317" s="117">
        <v>8</v>
      </c>
      <c r="V317" s="79" t="str">
        <f>IF(AND(C317=2, T317&lt;&gt;""), _xlfn.IFNA(VLOOKUP(T317,'kk1'!$B$10:$C$109, 2, FALSE), ""), "")</f>
        <v>Ruang Sekretariat</v>
      </c>
      <c r="X317" s="79" t="str">
        <f t="shared" si="34"/>
        <v/>
      </c>
      <c r="Y317" s="79" t="str">
        <f t="shared" si="35"/>
        <v>Belum diisi</v>
      </c>
      <c r="Z317" s="79">
        <f t="shared" si="36"/>
        <v>0</v>
      </c>
      <c r="AA317" s="79" t="str">
        <f t="shared" si="37"/>
        <v>update ta_kib_b set kd_ruang = 8 where idpemda = '10020010012000398'</v>
      </c>
      <c r="AB317" s="79" t="str">
        <f t="shared" si="38"/>
        <v>Ta_Fn_KIB_B_Sensus</v>
      </c>
      <c r="AC317" s="79" t="str">
        <f t="shared" si="39"/>
        <v/>
      </c>
      <c r="AD317" s="79">
        <f>ROWS($B$13:B317)</f>
        <v>305</v>
      </c>
      <c r="AE317" s="79">
        <f>IF(W317='kk4-7'!$A$1, AD317, "")</f>
        <v>305</v>
      </c>
      <c r="AF317" s="79">
        <f t="shared" si="40"/>
        <v>729</v>
      </c>
    </row>
    <row r="318" spans="1:32" x14ac:dyDescent="0.25">
      <c r="A318" s="122">
        <f t="shared" si="41"/>
        <v>306</v>
      </c>
      <c r="B318" s="80" t="s">
        <v>798</v>
      </c>
      <c r="C318" s="122">
        <v>2</v>
      </c>
      <c r="D318" s="79" t="s">
        <v>780</v>
      </c>
      <c r="E318" s="79" t="s">
        <v>781</v>
      </c>
      <c r="F318" s="120">
        <v>19</v>
      </c>
      <c r="G318" s="79">
        <v>1987</v>
      </c>
      <c r="H318" s="81" t="s">
        <v>782</v>
      </c>
      <c r="I318" s="81" t="s">
        <v>114</v>
      </c>
      <c r="J318" s="81" t="s">
        <v>114</v>
      </c>
      <c r="K318" s="79" t="s">
        <v>424</v>
      </c>
      <c r="L318" s="116" t="s">
        <v>114</v>
      </c>
      <c r="N318" s="79" t="s">
        <v>149</v>
      </c>
      <c r="O318" s="166">
        <v>1</v>
      </c>
      <c r="P318" s="83">
        <v>50000</v>
      </c>
      <c r="S318" s="122">
        <v>1</v>
      </c>
      <c r="T318" s="117">
        <v>8</v>
      </c>
      <c r="V318" s="79" t="str">
        <f>IF(AND(C318=2, T318&lt;&gt;""), _xlfn.IFNA(VLOOKUP(T318,'kk1'!$B$10:$C$109, 2, FALSE), ""), "")</f>
        <v>Ruang Sekretariat</v>
      </c>
      <c r="X318" s="79" t="str">
        <f t="shared" si="34"/>
        <v/>
      </c>
      <c r="Y318" s="79" t="str">
        <f t="shared" si="35"/>
        <v>Belum diisi</v>
      </c>
      <c r="Z318" s="79">
        <f t="shared" si="36"/>
        <v>0</v>
      </c>
      <c r="AA318" s="79" t="str">
        <f t="shared" si="37"/>
        <v>update ta_kib_b set kd_ruang = 8 where idpemda = '10020010012000399'</v>
      </c>
      <c r="AB318" s="79" t="str">
        <f t="shared" si="38"/>
        <v>Ta_Fn_KIB_B_Sensus</v>
      </c>
      <c r="AC318" s="79" t="str">
        <f t="shared" si="39"/>
        <v/>
      </c>
      <c r="AD318" s="79">
        <f>ROWS($B$13:B318)</f>
        <v>306</v>
      </c>
      <c r="AE318" s="79">
        <f>IF(W318='kk4-7'!$A$1, AD318, "")</f>
        <v>306</v>
      </c>
      <c r="AF318" s="79">
        <f t="shared" si="40"/>
        <v>730</v>
      </c>
    </row>
    <row r="319" spans="1:32" x14ac:dyDescent="0.25">
      <c r="A319" s="122">
        <f t="shared" si="41"/>
        <v>307</v>
      </c>
      <c r="B319" s="80" t="s">
        <v>799</v>
      </c>
      <c r="C319" s="122">
        <v>2</v>
      </c>
      <c r="D319" s="79" t="s">
        <v>780</v>
      </c>
      <c r="E319" s="79" t="s">
        <v>781</v>
      </c>
      <c r="F319" s="120">
        <v>20</v>
      </c>
      <c r="G319" s="79">
        <v>1987</v>
      </c>
      <c r="H319" s="81" t="s">
        <v>782</v>
      </c>
      <c r="I319" s="81" t="s">
        <v>114</v>
      </c>
      <c r="J319" s="81" t="s">
        <v>114</v>
      </c>
      <c r="K319" s="79" t="s">
        <v>424</v>
      </c>
      <c r="L319" s="116" t="s">
        <v>114</v>
      </c>
      <c r="N319" s="79" t="s">
        <v>149</v>
      </c>
      <c r="O319" s="166">
        <v>1</v>
      </c>
      <c r="P319" s="83">
        <v>50000</v>
      </c>
      <c r="S319" s="122">
        <v>1</v>
      </c>
      <c r="T319" s="117">
        <v>8</v>
      </c>
      <c r="V319" s="79" t="str">
        <f>IF(AND(C319=2, T319&lt;&gt;""), _xlfn.IFNA(VLOOKUP(T319,'kk1'!$B$10:$C$109, 2, FALSE), ""), "")</f>
        <v>Ruang Sekretariat</v>
      </c>
      <c r="X319" s="79" t="str">
        <f t="shared" si="34"/>
        <v/>
      </c>
      <c r="Y319" s="79" t="str">
        <f t="shared" si="35"/>
        <v>Belum diisi</v>
      </c>
      <c r="Z319" s="79">
        <f t="shared" si="36"/>
        <v>0</v>
      </c>
      <c r="AA319" s="79" t="str">
        <f t="shared" si="37"/>
        <v>update ta_kib_b set kd_ruang = 8 where idpemda = '10020010012000400'</v>
      </c>
      <c r="AB319" s="79" t="str">
        <f t="shared" si="38"/>
        <v>Ta_Fn_KIB_B_Sensus</v>
      </c>
      <c r="AC319" s="79" t="str">
        <f t="shared" si="39"/>
        <v/>
      </c>
      <c r="AD319" s="79">
        <f>ROWS($B$13:B319)</f>
        <v>307</v>
      </c>
      <c r="AE319" s="79">
        <f>IF(W319='kk4-7'!$A$1, AD319, "")</f>
        <v>307</v>
      </c>
      <c r="AF319" s="79">
        <f t="shared" si="40"/>
        <v>731</v>
      </c>
    </row>
    <row r="320" spans="1:32" x14ac:dyDescent="0.25">
      <c r="A320" s="122">
        <f t="shared" si="41"/>
        <v>308</v>
      </c>
      <c r="B320" s="80" t="s">
        <v>800</v>
      </c>
      <c r="C320" s="122">
        <v>2</v>
      </c>
      <c r="D320" s="79" t="s">
        <v>780</v>
      </c>
      <c r="E320" s="79" t="s">
        <v>781</v>
      </c>
      <c r="F320" s="120">
        <v>21</v>
      </c>
      <c r="G320" s="79">
        <v>1987</v>
      </c>
      <c r="H320" s="81" t="s">
        <v>782</v>
      </c>
      <c r="I320" s="81" t="s">
        <v>114</v>
      </c>
      <c r="J320" s="81" t="s">
        <v>114</v>
      </c>
      <c r="K320" s="79" t="s">
        <v>424</v>
      </c>
      <c r="L320" s="116" t="s">
        <v>114</v>
      </c>
      <c r="N320" s="79" t="s">
        <v>149</v>
      </c>
      <c r="O320" s="166">
        <v>1</v>
      </c>
      <c r="P320" s="83">
        <v>50000</v>
      </c>
      <c r="S320" s="122">
        <v>1</v>
      </c>
      <c r="T320" s="117">
        <v>8</v>
      </c>
      <c r="V320" s="79" t="str">
        <f>IF(AND(C320=2, T320&lt;&gt;""), _xlfn.IFNA(VLOOKUP(T320,'kk1'!$B$10:$C$109, 2, FALSE), ""), "")</f>
        <v>Ruang Sekretariat</v>
      </c>
      <c r="X320" s="79" t="str">
        <f t="shared" si="34"/>
        <v/>
      </c>
      <c r="Y320" s="79" t="str">
        <f t="shared" si="35"/>
        <v>Belum diisi</v>
      </c>
      <c r="Z320" s="79">
        <f t="shared" si="36"/>
        <v>0</v>
      </c>
      <c r="AA320" s="79" t="str">
        <f t="shared" si="37"/>
        <v>update ta_kib_b set kd_ruang = 8 where idpemda = '10020010012000401'</v>
      </c>
      <c r="AB320" s="79" t="str">
        <f t="shared" si="38"/>
        <v>Ta_Fn_KIB_B_Sensus</v>
      </c>
      <c r="AC320" s="79" t="str">
        <f t="shared" si="39"/>
        <v/>
      </c>
      <c r="AD320" s="79">
        <f>ROWS($B$13:B320)</f>
        <v>308</v>
      </c>
      <c r="AE320" s="79">
        <f>IF(W320='kk4-7'!$A$1, AD320, "")</f>
        <v>308</v>
      </c>
      <c r="AF320" s="79">
        <f t="shared" si="40"/>
        <v>732</v>
      </c>
    </row>
    <row r="321" spans="1:32" x14ac:dyDescent="0.25">
      <c r="A321" s="122">
        <f t="shared" si="41"/>
        <v>309</v>
      </c>
      <c r="B321" s="80" t="s">
        <v>801</v>
      </c>
      <c r="C321" s="122">
        <v>2</v>
      </c>
      <c r="D321" s="79" t="s">
        <v>780</v>
      </c>
      <c r="E321" s="79" t="s">
        <v>781</v>
      </c>
      <c r="F321" s="120">
        <v>22</v>
      </c>
      <c r="G321" s="79">
        <v>1987</v>
      </c>
      <c r="H321" s="81" t="s">
        <v>782</v>
      </c>
      <c r="I321" s="81" t="s">
        <v>114</v>
      </c>
      <c r="J321" s="81" t="s">
        <v>114</v>
      </c>
      <c r="K321" s="79" t="s">
        <v>424</v>
      </c>
      <c r="L321" s="116" t="s">
        <v>114</v>
      </c>
      <c r="N321" s="79" t="s">
        <v>149</v>
      </c>
      <c r="O321" s="166">
        <v>1</v>
      </c>
      <c r="P321" s="83">
        <v>50000</v>
      </c>
      <c r="S321" s="122">
        <v>1</v>
      </c>
      <c r="T321" s="117">
        <v>8</v>
      </c>
      <c r="V321" s="79" t="str">
        <f>IF(AND(C321=2, T321&lt;&gt;""), _xlfn.IFNA(VLOOKUP(T321,'kk1'!$B$10:$C$109, 2, FALSE), ""), "")</f>
        <v>Ruang Sekretariat</v>
      </c>
      <c r="X321" s="79" t="str">
        <f t="shared" si="34"/>
        <v/>
      </c>
      <c r="Y321" s="79" t="str">
        <f t="shared" si="35"/>
        <v>Belum diisi</v>
      </c>
      <c r="Z321" s="79">
        <f t="shared" si="36"/>
        <v>0</v>
      </c>
      <c r="AA321" s="79" t="str">
        <f t="shared" si="37"/>
        <v>update ta_kib_b set kd_ruang = 8 where idpemda = '10020010012000402'</v>
      </c>
      <c r="AB321" s="79" t="str">
        <f t="shared" si="38"/>
        <v>Ta_Fn_KIB_B_Sensus</v>
      </c>
      <c r="AC321" s="79" t="str">
        <f t="shared" si="39"/>
        <v/>
      </c>
      <c r="AD321" s="79">
        <f>ROWS($B$13:B321)</f>
        <v>309</v>
      </c>
      <c r="AE321" s="79">
        <f>IF(W321='kk4-7'!$A$1, AD321, "")</f>
        <v>309</v>
      </c>
      <c r="AF321" s="79">
        <f t="shared" si="40"/>
        <v>733</v>
      </c>
    </row>
    <row r="322" spans="1:32" x14ac:dyDescent="0.25">
      <c r="A322" s="122">
        <f t="shared" si="41"/>
        <v>310</v>
      </c>
      <c r="B322" s="80" t="s">
        <v>802</v>
      </c>
      <c r="C322" s="122">
        <v>2</v>
      </c>
      <c r="D322" s="79" t="s">
        <v>780</v>
      </c>
      <c r="E322" s="79" t="s">
        <v>781</v>
      </c>
      <c r="F322" s="120">
        <v>23</v>
      </c>
      <c r="G322" s="79">
        <v>1987</v>
      </c>
      <c r="H322" s="81" t="s">
        <v>782</v>
      </c>
      <c r="I322" s="81" t="s">
        <v>114</v>
      </c>
      <c r="J322" s="81" t="s">
        <v>114</v>
      </c>
      <c r="K322" s="79" t="s">
        <v>424</v>
      </c>
      <c r="L322" s="116" t="s">
        <v>114</v>
      </c>
      <c r="N322" s="79" t="s">
        <v>149</v>
      </c>
      <c r="O322" s="166">
        <v>1</v>
      </c>
      <c r="P322" s="83">
        <v>50000</v>
      </c>
      <c r="S322" s="122">
        <v>1</v>
      </c>
      <c r="T322" s="117">
        <v>8</v>
      </c>
      <c r="V322" s="79" t="str">
        <f>IF(AND(C322=2, T322&lt;&gt;""), _xlfn.IFNA(VLOOKUP(T322,'kk1'!$B$10:$C$109, 2, FALSE), ""), "")</f>
        <v>Ruang Sekretariat</v>
      </c>
      <c r="X322" s="79" t="str">
        <f t="shared" si="34"/>
        <v/>
      </c>
      <c r="Y322" s="79" t="str">
        <f t="shared" si="35"/>
        <v>Belum diisi</v>
      </c>
      <c r="Z322" s="79">
        <f t="shared" si="36"/>
        <v>0</v>
      </c>
      <c r="AA322" s="79" t="str">
        <f t="shared" si="37"/>
        <v>update ta_kib_b set kd_ruang = 8 where idpemda = '10020010012000403'</v>
      </c>
      <c r="AB322" s="79" t="str">
        <f t="shared" si="38"/>
        <v>Ta_Fn_KIB_B_Sensus</v>
      </c>
      <c r="AC322" s="79" t="str">
        <f t="shared" si="39"/>
        <v/>
      </c>
      <c r="AD322" s="79">
        <f>ROWS($B$13:B322)</f>
        <v>310</v>
      </c>
      <c r="AE322" s="79">
        <f>IF(W322='kk4-7'!$A$1, AD322, "")</f>
        <v>310</v>
      </c>
      <c r="AF322" s="79">
        <f t="shared" si="40"/>
        <v>734</v>
      </c>
    </row>
    <row r="323" spans="1:32" x14ac:dyDescent="0.25">
      <c r="A323" s="122">
        <f t="shared" si="41"/>
        <v>311</v>
      </c>
      <c r="B323" s="80" t="s">
        <v>803</v>
      </c>
      <c r="C323" s="122">
        <v>2</v>
      </c>
      <c r="D323" s="79" t="s">
        <v>780</v>
      </c>
      <c r="E323" s="79" t="s">
        <v>781</v>
      </c>
      <c r="F323" s="120">
        <v>24</v>
      </c>
      <c r="G323" s="79">
        <v>1989</v>
      </c>
      <c r="H323" s="81" t="s">
        <v>782</v>
      </c>
      <c r="I323" s="81" t="s">
        <v>114</v>
      </c>
      <c r="J323" s="81" t="s">
        <v>114</v>
      </c>
      <c r="K323" s="79" t="s">
        <v>424</v>
      </c>
      <c r="L323" s="116" t="s">
        <v>114</v>
      </c>
      <c r="N323" s="79" t="s">
        <v>149</v>
      </c>
      <c r="O323" s="166">
        <v>1</v>
      </c>
      <c r="P323" s="83">
        <v>100000</v>
      </c>
      <c r="S323" s="122">
        <v>1</v>
      </c>
      <c r="T323" s="117">
        <v>12</v>
      </c>
      <c r="V323" s="79" t="str">
        <f>IF(AND(C323=2, T323&lt;&gt;""), _xlfn.IFNA(VLOOKUP(T323,'kk1'!$B$10:$C$109, 2, FALSE), ""), "")</f>
        <v>Ruang Bidang KB</v>
      </c>
      <c r="X323" s="79" t="str">
        <f t="shared" si="34"/>
        <v/>
      </c>
      <c r="Y323" s="79" t="str">
        <f t="shared" si="35"/>
        <v>Belum diisi</v>
      </c>
      <c r="Z323" s="79">
        <f t="shared" si="36"/>
        <v>0</v>
      </c>
      <c r="AA323" s="79" t="str">
        <f t="shared" si="37"/>
        <v>update ta_kib_b set kd_ruang = 12 where idpemda = '10020010012000404'</v>
      </c>
      <c r="AB323" s="79" t="str">
        <f t="shared" si="38"/>
        <v>Ta_Fn_KIB_B_Sensus</v>
      </c>
      <c r="AC323" s="79" t="str">
        <f t="shared" si="39"/>
        <v/>
      </c>
      <c r="AD323" s="79">
        <f>ROWS($B$13:B323)</f>
        <v>311</v>
      </c>
      <c r="AE323" s="79">
        <f>IF(W323='kk4-7'!$A$1, AD323, "")</f>
        <v>311</v>
      </c>
      <c r="AF323" s="79">
        <f t="shared" si="40"/>
        <v>735</v>
      </c>
    </row>
    <row r="324" spans="1:32" x14ac:dyDescent="0.25">
      <c r="A324" s="122">
        <f t="shared" si="41"/>
        <v>312</v>
      </c>
      <c r="B324" s="80" t="s">
        <v>804</v>
      </c>
      <c r="C324" s="122">
        <v>2</v>
      </c>
      <c r="D324" s="79" t="s">
        <v>780</v>
      </c>
      <c r="E324" s="79" t="s">
        <v>781</v>
      </c>
      <c r="F324" s="120">
        <v>25</v>
      </c>
      <c r="G324" s="79">
        <v>1989</v>
      </c>
      <c r="H324" s="81" t="s">
        <v>782</v>
      </c>
      <c r="I324" s="81" t="s">
        <v>114</v>
      </c>
      <c r="J324" s="81" t="s">
        <v>114</v>
      </c>
      <c r="K324" s="79" t="s">
        <v>424</v>
      </c>
      <c r="L324" s="116" t="s">
        <v>114</v>
      </c>
      <c r="N324" s="79" t="s">
        <v>149</v>
      </c>
      <c r="O324" s="166">
        <v>1</v>
      </c>
      <c r="P324" s="83">
        <v>100000</v>
      </c>
      <c r="S324" s="122">
        <v>1</v>
      </c>
      <c r="T324" s="117">
        <v>13</v>
      </c>
      <c r="V324" s="79" t="str">
        <f>IF(AND(C324=2, T324&lt;&gt;""), _xlfn.IFNA(VLOOKUP(T324,'kk1'!$B$10:$C$109, 2, FALSE), ""), "")</f>
        <v>Ruang Bidang K3</v>
      </c>
      <c r="X324" s="79" t="str">
        <f t="shared" si="34"/>
        <v/>
      </c>
      <c r="Y324" s="79" t="str">
        <f t="shared" si="35"/>
        <v>Belum diisi</v>
      </c>
      <c r="Z324" s="79">
        <f t="shared" si="36"/>
        <v>0</v>
      </c>
      <c r="AA324" s="79" t="str">
        <f t="shared" si="37"/>
        <v>update ta_kib_b set kd_ruang = 13 where idpemda = '10020010012000405'</v>
      </c>
      <c r="AB324" s="79" t="str">
        <f t="shared" si="38"/>
        <v>Ta_Fn_KIB_B_Sensus</v>
      </c>
      <c r="AC324" s="79" t="str">
        <f t="shared" si="39"/>
        <v/>
      </c>
      <c r="AD324" s="79">
        <f>ROWS($B$13:B324)</f>
        <v>312</v>
      </c>
      <c r="AE324" s="79">
        <f>IF(W324='kk4-7'!$A$1, AD324, "")</f>
        <v>312</v>
      </c>
      <c r="AF324" s="79">
        <f t="shared" si="40"/>
        <v>736</v>
      </c>
    </row>
    <row r="325" spans="1:32" x14ac:dyDescent="0.25">
      <c r="A325" s="122">
        <f t="shared" si="41"/>
        <v>313</v>
      </c>
      <c r="B325" s="80" t="s">
        <v>805</v>
      </c>
      <c r="C325" s="122">
        <v>2</v>
      </c>
      <c r="D325" s="79" t="s">
        <v>780</v>
      </c>
      <c r="E325" s="79" t="s">
        <v>781</v>
      </c>
      <c r="F325" s="120">
        <v>26</v>
      </c>
      <c r="G325" s="79">
        <v>1989</v>
      </c>
      <c r="H325" s="81" t="s">
        <v>782</v>
      </c>
      <c r="I325" s="81" t="s">
        <v>114</v>
      </c>
      <c r="J325" s="81" t="s">
        <v>114</v>
      </c>
      <c r="K325" s="79" t="s">
        <v>424</v>
      </c>
      <c r="L325" s="116" t="s">
        <v>114</v>
      </c>
      <c r="N325" s="79" t="s">
        <v>149</v>
      </c>
      <c r="O325" s="166">
        <v>1</v>
      </c>
      <c r="P325" s="83">
        <v>100000</v>
      </c>
      <c r="S325" s="122">
        <v>1</v>
      </c>
      <c r="T325" s="117">
        <v>14</v>
      </c>
      <c r="V325" s="79" t="str">
        <f>IF(AND(C325=2, T325&lt;&gt;""), _xlfn.IFNA(VLOOKUP(T325,'kk1'!$B$10:$C$109, 2, FALSE), ""), "")</f>
        <v>Ruang Bidang PP, PA</v>
      </c>
      <c r="X325" s="79" t="str">
        <f t="shared" si="34"/>
        <v/>
      </c>
      <c r="Y325" s="79" t="str">
        <f t="shared" si="35"/>
        <v>Belum diisi</v>
      </c>
      <c r="Z325" s="79">
        <f t="shared" si="36"/>
        <v>0</v>
      </c>
      <c r="AA325" s="79" t="str">
        <f t="shared" si="37"/>
        <v>update ta_kib_b set kd_ruang = 14 where idpemda = '10020010012000406'</v>
      </c>
      <c r="AB325" s="79" t="str">
        <f t="shared" si="38"/>
        <v>Ta_Fn_KIB_B_Sensus</v>
      </c>
      <c r="AC325" s="79" t="str">
        <f t="shared" si="39"/>
        <v/>
      </c>
      <c r="AD325" s="79">
        <f>ROWS($B$13:B325)</f>
        <v>313</v>
      </c>
      <c r="AE325" s="79">
        <f>IF(W325='kk4-7'!$A$1, AD325, "")</f>
        <v>313</v>
      </c>
      <c r="AF325" s="79">
        <f t="shared" si="40"/>
        <v>737</v>
      </c>
    </row>
    <row r="326" spans="1:32" x14ac:dyDescent="0.25">
      <c r="A326" s="122">
        <f t="shared" si="41"/>
        <v>314</v>
      </c>
      <c r="B326" s="80" t="s">
        <v>806</v>
      </c>
      <c r="C326" s="122">
        <v>2</v>
      </c>
      <c r="D326" s="79" t="s">
        <v>780</v>
      </c>
      <c r="E326" s="79" t="s">
        <v>781</v>
      </c>
      <c r="F326" s="120">
        <v>27</v>
      </c>
      <c r="G326" s="79">
        <v>1989</v>
      </c>
      <c r="H326" s="81" t="s">
        <v>782</v>
      </c>
      <c r="I326" s="81" t="s">
        <v>114</v>
      </c>
      <c r="J326" s="81" t="s">
        <v>114</v>
      </c>
      <c r="K326" s="79" t="s">
        <v>424</v>
      </c>
      <c r="L326" s="116" t="s">
        <v>114</v>
      </c>
      <c r="N326" s="79" t="s">
        <v>149</v>
      </c>
      <c r="O326" s="166">
        <v>1</v>
      </c>
      <c r="P326" s="83">
        <v>100000</v>
      </c>
      <c r="S326" s="122">
        <v>1</v>
      </c>
      <c r="T326" s="117">
        <v>12</v>
      </c>
      <c r="V326" s="79" t="str">
        <f>IF(AND(C326=2, T326&lt;&gt;""), _xlfn.IFNA(VLOOKUP(T326,'kk1'!$B$10:$C$109, 2, FALSE), ""), "")</f>
        <v>Ruang Bidang KB</v>
      </c>
      <c r="X326" s="79" t="str">
        <f t="shared" si="34"/>
        <v/>
      </c>
      <c r="Y326" s="79" t="str">
        <f t="shared" si="35"/>
        <v>Belum diisi</v>
      </c>
      <c r="Z326" s="79">
        <f t="shared" si="36"/>
        <v>0</v>
      </c>
      <c r="AA326" s="79" t="str">
        <f t="shared" si="37"/>
        <v>update ta_kib_b set kd_ruang = 12 where idpemda = '10020010012000407'</v>
      </c>
      <c r="AB326" s="79" t="str">
        <f t="shared" si="38"/>
        <v>Ta_Fn_KIB_B_Sensus</v>
      </c>
      <c r="AC326" s="79" t="str">
        <f t="shared" si="39"/>
        <v/>
      </c>
      <c r="AD326" s="79">
        <f>ROWS($B$13:B326)</f>
        <v>314</v>
      </c>
      <c r="AE326" s="79">
        <f>IF(W326='kk4-7'!$A$1, AD326, "")</f>
        <v>314</v>
      </c>
      <c r="AF326" s="79">
        <f t="shared" si="40"/>
        <v>738</v>
      </c>
    </row>
    <row r="327" spans="1:32" x14ac:dyDescent="0.25">
      <c r="A327" s="122">
        <f t="shared" si="41"/>
        <v>315</v>
      </c>
      <c r="B327" s="80" t="s">
        <v>807</v>
      </c>
      <c r="C327" s="122">
        <v>2</v>
      </c>
      <c r="D327" s="79" t="s">
        <v>780</v>
      </c>
      <c r="E327" s="79" t="s">
        <v>781</v>
      </c>
      <c r="F327" s="120">
        <v>28</v>
      </c>
      <c r="G327" s="79">
        <v>1989</v>
      </c>
      <c r="H327" s="81" t="s">
        <v>782</v>
      </c>
      <c r="I327" s="81" t="s">
        <v>114</v>
      </c>
      <c r="J327" s="81" t="s">
        <v>114</v>
      </c>
      <c r="K327" s="79" t="s">
        <v>424</v>
      </c>
      <c r="L327" s="116" t="s">
        <v>114</v>
      </c>
      <c r="N327" s="79" t="s">
        <v>149</v>
      </c>
      <c r="O327" s="166">
        <v>1</v>
      </c>
      <c r="P327" s="83">
        <v>100000</v>
      </c>
      <c r="S327" s="122">
        <v>1</v>
      </c>
      <c r="T327" s="117">
        <v>13</v>
      </c>
      <c r="V327" s="79" t="str">
        <f>IF(AND(C327=2, T327&lt;&gt;""), _xlfn.IFNA(VLOOKUP(T327,'kk1'!$B$10:$C$109, 2, FALSE), ""), "")</f>
        <v>Ruang Bidang K3</v>
      </c>
      <c r="X327" s="79" t="str">
        <f t="shared" si="34"/>
        <v/>
      </c>
      <c r="Y327" s="79" t="str">
        <f t="shared" si="35"/>
        <v>Belum diisi</v>
      </c>
      <c r="Z327" s="79">
        <f t="shared" si="36"/>
        <v>0</v>
      </c>
      <c r="AA327" s="79" t="str">
        <f t="shared" si="37"/>
        <v>update ta_kib_b set kd_ruang = 13 where idpemda = '10020010012000408'</v>
      </c>
      <c r="AB327" s="79" t="str">
        <f t="shared" si="38"/>
        <v>Ta_Fn_KIB_B_Sensus</v>
      </c>
      <c r="AC327" s="79" t="str">
        <f t="shared" si="39"/>
        <v/>
      </c>
      <c r="AD327" s="79">
        <f>ROWS($B$13:B327)</f>
        <v>315</v>
      </c>
      <c r="AE327" s="79">
        <f>IF(W327='kk4-7'!$A$1, AD327, "")</f>
        <v>315</v>
      </c>
      <c r="AF327" s="79">
        <f t="shared" si="40"/>
        <v>739</v>
      </c>
    </row>
    <row r="328" spans="1:32" x14ac:dyDescent="0.25">
      <c r="A328" s="122">
        <f t="shared" si="41"/>
        <v>316</v>
      </c>
      <c r="B328" s="80" t="s">
        <v>808</v>
      </c>
      <c r="C328" s="122">
        <v>2</v>
      </c>
      <c r="D328" s="79" t="s">
        <v>780</v>
      </c>
      <c r="E328" s="79" t="s">
        <v>781</v>
      </c>
      <c r="F328" s="120">
        <v>29</v>
      </c>
      <c r="G328" s="79">
        <v>1989</v>
      </c>
      <c r="H328" s="81" t="s">
        <v>782</v>
      </c>
      <c r="I328" s="81" t="s">
        <v>114</v>
      </c>
      <c r="J328" s="81" t="s">
        <v>114</v>
      </c>
      <c r="K328" s="79" t="s">
        <v>424</v>
      </c>
      <c r="L328" s="116" t="s">
        <v>114</v>
      </c>
      <c r="N328" s="79" t="s">
        <v>149</v>
      </c>
      <c r="O328" s="166">
        <v>1</v>
      </c>
      <c r="P328" s="83">
        <v>100000</v>
      </c>
      <c r="S328" s="122">
        <v>1</v>
      </c>
      <c r="T328" s="117">
        <v>12</v>
      </c>
      <c r="V328" s="79" t="str">
        <f>IF(AND(C328=2, T328&lt;&gt;""), _xlfn.IFNA(VLOOKUP(T328,'kk1'!$B$10:$C$109, 2, FALSE), ""), "")</f>
        <v>Ruang Bidang KB</v>
      </c>
      <c r="X328" s="79" t="str">
        <f t="shared" si="34"/>
        <v/>
      </c>
      <c r="Y328" s="79" t="str">
        <f t="shared" si="35"/>
        <v>Belum diisi</v>
      </c>
      <c r="Z328" s="79">
        <f t="shared" si="36"/>
        <v>0</v>
      </c>
      <c r="AA328" s="79" t="str">
        <f t="shared" si="37"/>
        <v>update ta_kib_b set kd_ruang = 12 where idpemda = '10020010012000409'</v>
      </c>
      <c r="AB328" s="79" t="str">
        <f t="shared" si="38"/>
        <v>Ta_Fn_KIB_B_Sensus</v>
      </c>
      <c r="AC328" s="79" t="str">
        <f t="shared" si="39"/>
        <v/>
      </c>
      <c r="AD328" s="79">
        <f>ROWS($B$13:B328)</f>
        <v>316</v>
      </c>
      <c r="AE328" s="79">
        <f>IF(W328='kk4-7'!$A$1, AD328, "")</f>
        <v>316</v>
      </c>
      <c r="AF328" s="79">
        <f t="shared" si="40"/>
        <v>740</v>
      </c>
    </row>
    <row r="329" spans="1:32" x14ac:dyDescent="0.25">
      <c r="A329" s="122">
        <f t="shared" si="41"/>
        <v>317</v>
      </c>
      <c r="B329" s="80" t="s">
        <v>809</v>
      </c>
      <c r="C329" s="122">
        <v>2</v>
      </c>
      <c r="D329" s="79" t="s">
        <v>780</v>
      </c>
      <c r="E329" s="79" t="s">
        <v>781</v>
      </c>
      <c r="F329" s="120">
        <v>30</v>
      </c>
      <c r="G329" s="79">
        <v>2003</v>
      </c>
      <c r="H329" s="81" t="s">
        <v>782</v>
      </c>
      <c r="I329" s="81" t="s">
        <v>114</v>
      </c>
      <c r="J329" s="81" t="s">
        <v>114</v>
      </c>
      <c r="K329" s="79" t="s">
        <v>424</v>
      </c>
      <c r="L329" s="116" t="s">
        <v>114</v>
      </c>
      <c r="N329" s="79" t="s">
        <v>149</v>
      </c>
      <c r="O329" s="166">
        <v>1</v>
      </c>
      <c r="P329" s="83">
        <v>50000</v>
      </c>
      <c r="S329" s="122">
        <v>1</v>
      </c>
      <c r="T329" s="117">
        <v>13</v>
      </c>
      <c r="V329" s="79" t="str">
        <f>IF(AND(C329=2, T329&lt;&gt;""), _xlfn.IFNA(VLOOKUP(T329,'kk1'!$B$10:$C$109, 2, FALSE), ""), "")</f>
        <v>Ruang Bidang K3</v>
      </c>
      <c r="X329" s="79" t="str">
        <f t="shared" si="34"/>
        <v/>
      </c>
      <c r="Y329" s="79" t="str">
        <f t="shared" si="35"/>
        <v>Belum diisi</v>
      </c>
      <c r="Z329" s="79">
        <f t="shared" si="36"/>
        <v>0</v>
      </c>
      <c r="AA329" s="79" t="str">
        <f t="shared" si="37"/>
        <v>update ta_kib_b set kd_ruang = 13 where idpemda = '10020010012000410'</v>
      </c>
      <c r="AB329" s="79" t="str">
        <f t="shared" si="38"/>
        <v>Ta_Fn_KIB_B_Sensus</v>
      </c>
      <c r="AC329" s="79" t="str">
        <f t="shared" si="39"/>
        <v/>
      </c>
      <c r="AD329" s="79">
        <f>ROWS($B$13:B329)</f>
        <v>317</v>
      </c>
      <c r="AE329" s="79">
        <f>IF(W329='kk4-7'!$A$1, AD329, "")</f>
        <v>317</v>
      </c>
      <c r="AF329" s="79">
        <f t="shared" si="40"/>
        <v>746</v>
      </c>
    </row>
    <row r="330" spans="1:32" x14ac:dyDescent="0.25">
      <c r="A330" s="122">
        <f t="shared" si="41"/>
        <v>318</v>
      </c>
      <c r="B330" s="80" t="s">
        <v>810</v>
      </c>
      <c r="C330" s="122">
        <v>2</v>
      </c>
      <c r="D330" s="79" t="s">
        <v>780</v>
      </c>
      <c r="E330" s="79" t="s">
        <v>781</v>
      </c>
      <c r="F330" s="120">
        <v>31</v>
      </c>
      <c r="G330" s="79">
        <v>2006</v>
      </c>
      <c r="H330" s="81" t="s">
        <v>782</v>
      </c>
      <c r="I330" s="81" t="s">
        <v>114</v>
      </c>
      <c r="J330" s="81" t="s">
        <v>114</v>
      </c>
      <c r="K330" s="79" t="s">
        <v>424</v>
      </c>
      <c r="L330" s="116" t="s">
        <v>114</v>
      </c>
      <c r="N330" s="79" t="s">
        <v>149</v>
      </c>
      <c r="O330" s="166">
        <v>1</v>
      </c>
      <c r="P330" s="83">
        <v>760000</v>
      </c>
      <c r="S330" s="122">
        <v>1</v>
      </c>
      <c r="T330" s="117">
        <v>14</v>
      </c>
      <c r="V330" s="79" t="str">
        <f>IF(AND(C330=2, T330&lt;&gt;""), _xlfn.IFNA(VLOOKUP(T330,'kk1'!$B$10:$C$109, 2, FALSE), ""), "")</f>
        <v>Ruang Bidang PP, PA</v>
      </c>
      <c r="X330" s="79" t="str">
        <f t="shared" si="34"/>
        <v/>
      </c>
      <c r="Y330" s="79" t="str">
        <f t="shared" si="35"/>
        <v>Belum diisi</v>
      </c>
      <c r="Z330" s="79">
        <f t="shared" si="36"/>
        <v>0</v>
      </c>
      <c r="AA330" s="79" t="str">
        <f t="shared" si="37"/>
        <v>update ta_kib_b set kd_ruang = 14 where idpemda = '10020010012000411'</v>
      </c>
      <c r="AB330" s="79" t="str">
        <f t="shared" si="38"/>
        <v>Ta_Fn_KIB_B_Sensus</v>
      </c>
      <c r="AC330" s="79" t="str">
        <f t="shared" si="39"/>
        <v/>
      </c>
      <c r="AD330" s="79">
        <f>ROWS($B$13:B330)</f>
        <v>318</v>
      </c>
      <c r="AE330" s="79">
        <f>IF(W330='kk4-7'!$A$1, AD330, "")</f>
        <v>318</v>
      </c>
      <c r="AF330" s="79">
        <f t="shared" si="40"/>
        <v>747</v>
      </c>
    </row>
    <row r="331" spans="1:32" x14ac:dyDescent="0.25">
      <c r="A331" s="122">
        <f t="shared" si="41"/>
        <v>319</v>
      </c>
      <c r="B331" s="80" t="s">
        <v>811</v>
      </c>
      <c r="C331" s="122">
        <v>2</v>
      </c>
      <c r="D331" s="79" t="s">
        <v>780</v>
      </c>
      <c r="E331" s="79" t="s">
        <v>781</v>
      </c>
      <c r="F331" s="120">
        <v>32</v>
      </c>
      <c r="G331" s="79">
        <v>2006</v>
      </c>
      <c r="H331" s="81" t="s">
        <v>782</v>
      </c>
      <c r="I331" s="81" t="s">
        <v>114</v>
      </c>
      <c r="J331" s="81" t="s">
        <v>114</v>
      </c>
      <c r="K331" s="79" t="s">
        <v>424</v>
      </c>
      <c r="L331" s="116" t="s">
        <v>114</v>
      </c>
      <c r="N331" s="79" t="s">
        <v>149</v>
      </c>
      <c r="O331" s="166">
        <v>1</v>
      </c>
      <c r="P331" s="83">
        <v>760000</v>
      </c>
      <c r="S331" s="122">
        <v>1</v>
      </c>
      <c r="T331" s="117">
        <v>12</v>
      </c>
      <c r="V331" s="79" t="str">
        <f>IF(AND(C331=2, T331&lt;&gt;""), _xlfn.IFNA(VLOOKUP(T331,'kk1'!$B$10:$C$109, 2, FALSE), ""), "")</f>
        <v>Ruang Bidang KB</v>
      </c>
      <c r="X331" s="79" t="str">
        <f t="shared" si="34"/>
        <v/>
      </c>
      <c r="Y331" s="79" t="str">
        <f t="shared" si="35"/>
        <v>Belum diisi</v>
      </c>
      <c r="Z331" s="79">
        <f t="shared" si="36"/>
        <v>0</v>
      </c>
      <c r="AA331" s="79" t="str">
        <f t="shared" si="37"/>
        <v>update ta_kib_b set kd_ruang = 12 where idpemda = '10020010012000412'</v>
      </c>
      <c r="AB331" s="79" t="str">
        <f t="shared" si="38"/>
        <v>Ta_Fn_KIB_B_Sensus</v>
      </c>
      <c r="AC331" s="79" t="str">
        <f t="shared" si="39"/>
        <v/>
      </c>
      <c r="AD331" s="79">
        <f>ROWS($B$13:B331)</f>
        <v>319</v>
      </c>
      <c r="AE331" s="79">
        <f>IF(W331='kk4-7'!$A$1, AD331, "")</f>
        <v>319</v>
      </c>
      <c r="AF331" s="79">
        <f t="shared" si="40"/>
        <v>750</v>
      </c>
    </row>
    <row r="332" spans="1:32" x14ac:dyDescent="0.25">
      <c r="A332" s="122">
        <f t="shared" si="41"/>
        <v>320</v>
      </c>
      <c r="B332" s="80" t="s">
        <v>812</v>
      </c>
      <c r="C332" s="122">
        <v>2</v>
      </c>
      <c r="D332" s="79" t="s">
        <v>780</v>
      </c>
      <c r="E332" s="79" t="s">
        <v>781</v>
      </c>
      <c r="F332" s="120">
        <v>33</v>
      </c>
      <c r="G332" s="79">
        <v>2006</v>
      </c>
      <c r="H332" s="81" t="s">
        <v>782</v>
      </c>
      <c r="I332" s="81" t="s">
        <v>114</v>
      </c>
      <c r="J332" s="81" t="s">
        <v>114</v>
      </c>
      <c r="K332" s="79" t="s">
        <v>424</v>
      </c>
      <c r="L332" s="116" t="s">
        <v>114</v>
      </c>
      <c r="N332" s="79" t="s">
        <v>149</v>
      </c>
      <c r="O332" s="166">
        <v>1</v>
      </c>
      <c r="P332" s="83">
        <v>760000</v>
      </c>
      <c r="S332" s="122">
        <v>1</v>
      </c>
      <c r="T332" s="117">
        <v>13</v>
      </c>
      <c r="V332" s="79" t="str">
        <f>IF(AND(C332=2, T332&lt;&gt;""), _xlfn.IFNA(VLOOKUP(T332,'kk1'!$B$10:$C$109, 2, FALSE), ""), "")</f>
        <v>Ruang Bidang K3</v>
      </c>
      <c r="X332" s="79" t="str">
        <f t="shared" si="34"/>
        <v/>
      </c>
      <c r="Y332" s="79" t="str">
        <f t="shared" si="35"/>
        <v>Belum diisi</v>
      </c>
      <c r="Z332" s="79">
        <f t="shared" si="36"/>
        <v>0</v>
      </c>
      <c r="AA332" s="79" t="str">
        <f t="shared" si="37"/>
        <v>update ta_kib_b set kd_ruang = 13 where idpemda = '10020010012000413'</v>
      </c>
      <c r="AB332" s="79" t="str">
        <f t="shared" si="38"/>
        <v>Ta_Fn_KIB_B_Sensus</v>
      </c>
      <c r="AC332" s="79" t="str">
        <f t="shared" si="39"/>
        <v/>
      </c>
      <c r="AD332" s="79">
        <f>ROWS($B$13:B332)</f>
        <v>320</v>
      </c>
      <c r="AE332" s="79">
        <f>IF(W332='kk4-7'!$A$1, AD332, "")</f>
        <v>320</v>
      </c>
      <c r="AF332" s="79">
        <f t="shared" si="40"/>
        <v>752</v>
      </c>
    </row>
    <row r="333" spans="1:32" x14ac:dyDescent="0.25">
      <c r="A333" s="122">
        <f t="shared" si="41"/>
        <v>321</v>
      </c>
      <c r="B333" s="80" t="s">
        <v>813</v>
      </c>
      <c r="C333" s="122">
        <v>2</v>
      </c>
      <c r="D333" s="79" t="s">
        <v>780</v>
      </c>
      <c r="E333" s="79" t="s">
        <v>781</v>
      </c>
      <c r="F333" s="120">
        <v>34</v>
      </c>
      <c r="G333" s="79">
        <v>2006</v>
      </c>
      <c r="H333" s="81" t="s">
        <v>782</v>
      </c>
      <c r="I333" s="81" t="s">
        <v>114</v>
      </c>
      <c r="J333" s="81" t="s">
        <v>114</v>
      </c>
      <c r="K333" s="79" t="s">
        <v>424</v>
      </c>
      <c r="L333" s="116" t="s">
        <v>114</v>
      </c>
      <c r="N333" s="79" t="s">
        <v>149</v>
      </c>
      <c r="O333" s="166">
        <v>1</v>
      </c>
      <c r="P333" s="83">
        <v>760000</v>
      </c>
      <c r="S333" s="122">
        <v>1</v>
      </c>
      <c r="T333" s="117">
        <v>14</v>
      </c>
      <c r="V333" s="79" t="str">
        <f>IF(AND(C333=2, T333&lt;&gt;""), _xlfn.IFNA(VLOOKUP(T333,'kk1'!$B$10:$C$109, 2, FALSE), ""), "")</f>
        <v>Ruang Bidang PP, PA</v>
      </c>
      <c r="X333" s="79" t="str">
        <f t="shared" si="34"/>
        <v/>
      </c>
      <c r="Y333" s="79" t="str">
        <f t="shared" si="35"/>
        <v>Belum diisi</v>
      </c>
      <c r="Z333" s="79">
        <f t="shared" si="36"/>
        <v>0</v>
      </c>
      <c r="AA333" s="79" t="str">
        <f t="shared" si="37"/>
        <v>update ta_kib_b set kd_ruang = 14 where idpemda = '10020010012000414'</v>
      </c>
      <c r="AB333" s="79" t="str">
        <f t="shared" si="38"/>
        <v>Ta_Fn_KIB_B_Sensus</v>
      </c>
      <c r="AC333" s="79" t="str">
        <f t="shared" si="39"/>
        <v/>
      </c>
      <c r="AD333" s="79">
        <f>ROWS($B$13:B333)</f>
        <v>321</v>
      </c>
      <c r="AE333" s="79">
        <f>IF(W333='kk4-7'!$A$1, AD333, "")</f>
        <v>321</v>
      </c>
      <c r="AF333" s="79">
        <f t="shared" si="40"/>
        <v>753</v>
      </c>
    </row>
    <row r="334" spans="1:32" x14ac:dyDescent="0.25">
      <c r="A334" s="122">
        <f t="shared" si="41"/>
        <v>322</v>
      </c>
      <c r="B334" s="80" t="s">
        <v>814</v>
      </c>
      <c r="C334" s="122">
        <v>2</v>
      </c>
      <c r="D334" s="79" t="s">
        <v>780</v>
      </c>
      <c r="E334" s="79" t="s">
        <v>781</v>
      </c>
      <c r="F334" s="120">
        <v>35</v>
      </c>
      <c r="G334" s="79">
        <v>2011</v>
      </c>
      <c r="H334" s="81" t="s">
        <v>429</v>
      </c>
      <c r="I334" s="81" t="s">
        <v>114</v>
      </c>
      <c r="J334" s="81" t="s">
        <v>114</v>
      </c>
      <c r="K334" s="79" t="s">
        <v>424</v>
      </c>
      <c r="L334" s="116" t="s">
        <v>114</v>
      </c>
      <c r="N334" s="79" t="s">
        <v>149</v>
      </c>
      <c r="O334" s="166">
        <v>1</v>
      </c>
      <c r="P334" s="83">
        <v>24900000</v>
      </c>
      <c r="S334" s="122">
        <v>1</v>
      </c>
      <c r="T334" s="117">
        <v>15</v>
      </c>
      <c r="V334" s="79" t="str">
        <f>IF(AND(C334=2, T334&lt;&gt;""), _xlfn.IFNA(VLOOKUP(T334,'kk1'!$B$10:$C$109, 2, FALSE), ""), "")</f>
        <v>Aula Besar</v>
      </c>
      <c r="X334" s="79" t="str">
        <f t="shared" ref="X334:X397" si="42">IF(W334=1,"Baik",IF(W334=2,"Kurang Baik",IF(W334=3,"Rusak Berat",IF(W334=4,"Tidak Ditemukan",""))))</f>
        <v/>
      </c>
      <c r="Y334" s="79" t="str">
        <f t="shared" ref="Y334:Y397" si="43">IF(W334="", "Belum diisi", IF(OR(W334=1, W334=2, W334=3, W334=4), IF(W334&lt;S334, "Salah", "Benar"), "Salah" ))</f>
        <v>Belum diisi</v>
      </c>
      <c r="Z334" s="79">
        <f t="shared" ref="Z334:Z397" si="44">IF(OR(W334="", Y334="Salah"), 0, 1)</f>
        <v>0</v>
      </c>
      <c r="AA334" s="79" t="str">
        <f t="shared" ref="AA334:AA397" si="45">IF(AND(C334=2, T334&lt;&gt;""), "update ta_kib_b set kd_ruang = "&amp;T334&amp;" where idpemda = '"&amp;B334&amp;"'", "")</f>
        <v>update ta_kib_b set kd_ruang = 15 where idpemda = '10020010012000415'</v>
      </c>
      <c r="AB334" s="79" t="str">
        <f t="shared" ref="AB334:AB397" si="46">IF(C334=1, "Ta_Fn_KIB_A_Sensus", IF(C334=2, "Ta_Fn_KIB_B_Sensus", IF(C334=3, "Ta_Fn_KIB_C_Sensus", IF(C334=4, "Ta_Fn_KIB_D_Sensus", IF(C334=5, "Ta_Fn_KIB_E_Sensus", "")))))</f>
        <v>Ta_Fn_KIB_B_Sensus</v>
      </c>
      <c r="AC334" s="79" t="str">
        <f t="shared" ref="AC334:AC397" si="47">IF(AND(W334&lt;&gt;"", AB334&lt;&gt;""), "update "&amp;AB334&amp;" set sensus = "&amp;W334&amp;" where idpemda = '"&amp;B334&amp;"'", "")</f>
        <v/>
      </c>
      <c r="AD334" s="79">
        <f>ROWS($B$13:B334)</f>
        <v>322</v>
      </c>
      <c r="AE334" s="79">
        <f>IF(W334='kk4-7'!$A$1, AD334, "")</f>
        <v>322</v>
      </c>
      <c r="AF334" s="79">
        <f t="shared" ref="AF334:AF397" si="48">IFERROR(SMALL($AE$13:$AE$1063, AD334), "")</f>
        <v>831</v>
      </c>
    </row>
    <row r="335" spans="1:32" x14ac:dyDescent="0.25">
      <c r="A335" s="122">
        <f t="shared" ref="A335:A398" si="49">IF(B335&lt;&gt;"", A334+1, "")</f>
        <v>323</v>
      </c>
      <c r="B335" s="80" t="s">
        <v>815</v>
      </c>
      <c r="C335" s="122">
        <v>2</v>
      </c>
      <c r="D335" s="79" t="s">
        <v>780</v>
      </c>
      <c r="E335" s="79" t="s">
        <v>781</v>
      </c>
      <c r="F335" s="120">
        <v>36</v>
      </c>
      <c r="G335" s="79">
        <v>2017</v>
      </c>
      <c r="H335" s="81" t="s">
        <v>429</v>
      </c>
      <c r="I335" s="81" t="s">
        <v>114</v>
      </c>
      <c r="J335" s="81" t="s">
        <v>114</v>
      </c>
      <c r="K335" s="79" t="s">
        <v>424</v>
      </c>
      <c r="N335" s="79" t="s">
        <v>149</v>
      </c>
      <c r="O335" s="166">
        <v>1</v>
      </c>
      <c r="P335" s="83">
        <v>1100000</v>
      </c>
      <c r="Q335" s="79" t="s">
        <v>393</v>
      </c>
      <c r="S335" s="122">
        <v>1</v>
      </c>
      <c r="T335" s="117">
        <v>9</v>
      </c>
      <c r="V335" s="79" t="str">
        <f>IF(AND(C335=2, T335&lt;&gt;""), _xlfn.IFNA(VLOOKUP(T335,'kk1'!$B$10:$C$109, 2, FALSE), ""), "")</f>
        <v>Ruang Gudang 1</v>
      </c>
      <c r="X335" s="79" t="str">
        <f t="shared" si="42"/>
        <v/>
      </c>
      <c r="Y335" s="79" t="str">
        <f t="shared" si="43"/>
        <v>Belum diisi</v>
      </c>
      <c r="Z335" s="79">
        <f t="shared" si="44"/>
        <v>0</v>
      </c>
      <c r="AA335" s="79" t="str">
        <f t="shared" si="45"/>
        <v>update ta_kib_b set kd_ruang = 9 where idpemda = '10020010012000846'</v>
      </c>
      <c r="AB335" s="79" t="str">
        <f t="shared" si="46"/>
        <v>Ta_Fn_KIB_B_Sensus</v>
      </c>
      <c r="AC335" s="79" t="str">
        <f t="shared" si="47"/>
        <v/>
      </c>
      <c r="AD335" s="79">
        <f>ROWS($B$13:B335)</f>
        <v>323</v>
      </c>
      <c r="AE335" s="79">
        <f>IF(W335='kk4-7'!$A$1, AD335, "")</f>
        <v>323</v>
      </c>
      <c r="AF335" s="79">
        <f t="shared" si="48"/>
        <v>833</v>
      </c>
    </row>
    <row r="336" spans="1:32" x14ac:dyDescent="0.25">
      <c r="A336" s="122">
        <f t="shared" si="49"/>
        <v>324</v>
      </c>
      <c r="B336" s="80" t="s">
        <v>816</v>
      </c>
      <c r="C336" s="122">
        <v>2</v>
      </c>
      <c r="D336" s="79" t="s">
        <v>780</v>
      </c>
      <c r="E336" s="79" t="s">
        <v>781</v>
      </c>
      <c r="F336" s="120">
        <v>37</v>
      </c>
      <c r="G336" s="79">
        <v>2017</v>
      </c>
      <c r="H336" s="81" t="s">
        <v>429</v>
      </c>
      <c r="I336" s="81" t="s">
        <v>114</v>
      </c>
      <c r="J336" s="81" t="s">
        <v>114</v>
      </c>
      <c r="K336" s="79" t="s">
        <v>424</v>
      </c>
      <c r="N336" s="79" t="s">
        <v>149</v>
      </c>
      <c r="O336" s="166">
        <v>1</v>
      </c>
      <c r="P336" s="83">
        <v>1100000</v>
      </c>
      <c r="Q336" s="79" t="s">
        <v>393</v>
      </c>
      <c r="S336" s="122">
        <v>1</v>
      </c>
      <c r="T336" s="117">
        <v>9</v>
      </c>
      <c r="V336" s="79" t="str">
        <f>IF(AND(C336=2, T336&lt;&gt;""), _xlfn.IFNA(VLOOKUP(T336,'kk1'!$B$10:$C$109, 2, FALSE), ""), "")</f>
        <v>Ruang Gudang 1</v>
      </c>
      <c r="X336" s="79" t="str">
        <f t="shared" si="42"/>
        <v/>
      </c>
      <c r="Y336" s="79" t="str">
        <f t="shared" si="43"/>
        <v>Belum diisi</v>
      </c>
      <c r="Z336" s="79">
        <f t="shared" si="44"/>
        <v>0</v>
      </c>
      <c r="AA336" s="79" t="str">
        <f t="shared" si="45"/>
        <v>update ta_kib_b set kd_ruang = 9 where idpemda = '10020010012000847'</v>
      </c>
      <c r="AB336" s="79" t="str">
        <f t="shared" si="46"/>
        <v>Ta_Fn_KIB_B_Sensus</v>
      </c>
      <c r="AC336" s="79" t="str">
        <f t="shared" si="47"/>
        <v/>
      </c>
      <c r="AD336" s="79">
        <f>ROWS($B$13:B336)</f>
        <v>324</v>
      </c>
      <c r="AE336" s="79">
        <f>IF(W336='kk4-7'!$A$1, AD336, "")</f>
        <v>324</v>
      </c>
      <c r="AF336" s="79">
        <f t="shared" si="48"/>
        <v>834</v>
      </c>
    </row>
    <row r="337" spans="1:45" x14ac:dyDescent="0.25">
      <c r="A337" s="122">
        <f t="shared" si="49"/>
        <v>325</v>
      </c>
      <c r="B337" s="80" t="s">
        <v>817</v>
      </c>
      <c r="C337" s="122">
        <v>2</v>
      </c>
      <c r="D337" s="79" t="s">
        <v>780</v>
      </c>
      <c r="E337" s="79" t="s">
        <v>781</v>
      </c>
      <c r="F337" s="120">
        <v>38</v>
      </c>
      <c r="G337" s="79">
        <v>2017</v>
      </c>
      <c r="H337" s="81" t="s">
        <v>453</v>
      </c>
      <c r="J337" s="81" t="s">
        <v>114</v>
      </c>
      <c r="K337" s="79" t="s">
        <v>424</v>
      </c>
      <c r="L337" s="116" t="s">
        <v>818</v>
      </c>
      <c r="N337" s="79" t="s">
        <v>149</v>
      </c>
      <c r="O337" s="166">
        <v>1</v>
      </c>
      <c r="P337" s="83">
        <v>1200000</v>
      </c>
      <c r="Q337" s="79" t="s">
        <v>449</v>
      </c>
      <c r="S337" s="122">
        <v>1</v>
      </c>
      <c r="T337" s="117">
        <v>16</v>
      </c>
      <c r="V337" s="79" t="str">
        <f>IF(AND(C337=2, T337&lt;&gt;""), _xlfn.IFNA(VLOOKUP(T337,'kk1'!$B$10:$C$109, 2, FALSE), ""), "")</f>
        <v>Balai Penyuluh JATIPURO</v>
      </c>
      <c r="X337" s="79" t="str">
        <f t="shared" si="42"/>
        <v/>
      </c>
      <c r="Y337" s="79" t="str">
        <f t="shared" si="43"/>
        <v>Belum diisi</v>
      </c>
      <c r="Z337" s="79">
        <f t="shared" si="44"/>
        <v>0</v>
      </c>
      <c r="AA337" s="79" t="str">
        <f t="shared" si="45"/>
        <v>update ta_kib_b set kd_ruang = 16 where idpemda = '10020010012000874'</v>
      </c>
      <c r="AB337" s="79" t="str">
        <f t="shared" si="46"/>
        <v>Ta_Fn_KIB_B_Sensus</v>
      </c>
      <c r="AC337" s="79" t="str">
        <f t="shared" si="47"/>
        <v/>
      </c>
      <c r="AD337" s="79">
        <f>ROWS($B$13:B337)</f>
        <v>325</v>
      </c>
      <c r="AE337" s="79">
        <f>IF(W337='kk4-7'!$A$1, AD337, "")</f>
        <v>325</v>
      </c>
      <c r="AF337" s="79">
        <f t="shared" si="48"/>
        <v>835</v>
      </c>
    </row>
    <row r="338" spans="1:45" x14ac:dyDescent="0.25">
      <c r="A338" s="122">
        <f t="shared" si="49"/>
        <v>326</v>
      </c>
      <c r="B338" s="80" t="s">
        <v>819</v>
      </c>
      <c r="C338" s="122">
        <v>2</v>
      </c>
      <c r="D338" s="79" t="s">
        <v>780</v>
      </c>
      <c r="E338" s="79" t="s">
        <v>781</v>
      </c>
      <c r="F338" s="120">
        <v>39</v>
      </c>
      <c r="G338" s="79">
        <v>2017</v>
      </c>
      <c r="H338" s="81" t="s">
        <v>453</v>
      </c>
      <c r="J338" s="81" t="s">
        <v>114</v>
      </c>
      <c r="K338" s="79" t="s">
        <v>424</v>
      </c>
      <c r="L338" s="116" t="s">
        <v>818</v>
      </c>
      <c r="N338" s="79" t="s">
        <v>149</v>
      </c>
      <c r="O338" s="166">
        <v>1</v>
      </c>
      <c r="P338" s="83">
        <v>1200000</v>
      </c>
      <c r="Q338" s="79" t="s">
        <v>449</v>
      </c>
      <c r="S338" s="122">
        <v>1</v>
      </c>
      <c r="T338" s="117">
        <v>16</v>
      </c>
      <c r="V338" s="79" t="str">
        <f>IF(AND(C338=2, T338&lt;&gt;""), _xlfn.IFNA(VLOOKUP(T338,'kk1'!$B$10:$C$109, 2, FALSE), ""), "")</f>
        <v>Balai Penyuluh JATIPURO</v>
      </c>
      <c r="X338" s="79" t="str">
        <f t="shared" si="42"/>
        <v/>
      </c>
      <c r="Y338" s="79" t="str">
        <f t="shared" si="43"/>
        <v>Belum diisi</v>
      </c>
      <c r="Z338" s="79">
        <f t="shared" si="44"/>
        <v>0</v>
      </c>
      <c r="AA338" s="79" t="str">
        <f t="shared" si="45"/>
        <v>update ta_kib_b set kd_ruang = 16 where idpemda = '10020010012000875'</v>
      </c>
      <c r="AB338" s="79" t="str">
        <f t="shared" si="46"/>
        <v>Ta_Fn_KIB_B_Sensus</v>
      </c>
      <c r="AC338" s="79" t="str">
        <f t="shared" si="47"/>
        <v/>
      </c>
      <c r="AD338" s="79">
        <f>ROWS($B$13:B338)</f>
        <v>326</v>
      </c>
      <c r="AE338" s="79">
        <f>IF(W338='kk4-7'!$A$1, AD338, "")</f>
        <v>326</v>
      </c>
      <c r="AF338" s="79">
        <f t="shared" si="48"/>
        <v>836</v>
      </c>
    </row>
    <row r="339" spans="1:45" x14ac:dyDescent="0.25">
      <c r="A339" s="122">
        <f t="shared" si="49"/>
        <v>327</v>
      </c>
      <c r="B339" s="80" t="s">
        <v>820</v>
      </c>
      <c r="C339" s="122">
        <v>2</v>
      </c>
      <c r="D339" s="79" t="s">
        <v>780</v>
      </c>
      <c r="E339" s="79" t="s">
        <v>781</v>
      </c>
      <c r="F339" s="120">
        <v>40</v>
      </c>
      <c r="G339" s="79">
        <v>2021</v>
      </c>
      <c r="H339" s="81" t="s">
        <v>821</v>
      </c>
      <c r="I339" s="81" t="s">
        <v>822</v>
      </c>
      <c r="J339" s="81" t="s">
        <v>114</v>
      </c>
      <c r="K339" s="79" t="s">
        <v>823</v>
      </c>
      <c r="L339" s="116" t="s">
        <v>824</v>
      </c>
      <c r="N339" s="79" t="s">
        <v>149</v>
      </c>
      <c r="O339" s="166">
        <v>1</v>
      </c>
      <c r="P339" s="83">
        <v>1500000</v>
      </c>
      <c r="Q339" s="79" t="s">
        <v>825</v>
      </c>
      <c r="S339" s="122">
        <v>1</v>
      </c>
      <c r="T339" s="117">
        <v>23</v>
      </c>
      <c r="V339" s="79" t="str">
        <f>IF(AND(C339=2, T339&lt;&gt;""), _xlfn.IFNA(VLOOKUP(T339,'kk1'!$B$10:$C$109, 2, FALSE), ""), "")</f>
        <v>Balai Penyuluh KARANGPANDAN</v>
      </c>
      <c r="W339" s="117">
        <v>1</v>
      </c>
      <c r="X339" s="79" t="str">
        <f t="shared" si="42"/>
        <v>Baik</v>
      </c>
      <c r="Y339" s="79" t="str">
        <f t="shared" si="43"/>
        <v>Benar</v>
      </c>
      <c r="Z339" s="79">
        <f t="shared" si="44"/>
        <v>1</v>
      </c>
      <c r="AA339" s="79" t="str">
        <f t="shared" si="45"/>
        <v>update ta_kib_b set kd_ruang = 23 where idpemda = '10020010012001196'</v>
      </c>
      <c r="AB339" s="79" t="str">
        <f t="shared" si="46"/>
        <v>Ta_Fn_KIB_B_Sensus</v>
      </c>
      <c r="AC339" s="79" t="str">
        <f t="shared" si="47"/>
        <v>update Ta_Fn_KIB_B_Sensus set sensus = 1 where idpemda = '10020010012001196'</v>
      </c>
      <c r="AD339" s="79">
        <f>ROWS($B$13:B339)</f>
        <v>327</v>
      </c>
      <c r="AE339" s="79" t="str">
        <f>IF(W339='kk4-7'!$A$1, AD339, "")</f>
        <v/>
      </c>
      <c r="AF339" s="79">
        <f t="shared" si="48"/>
        <v>837</v>
      </c>
    </row>
    <row r="340" spans="1:45" x14ac:dyDescent="0.25">
      <c r="A340" s="122">
        <f t="shared" si="49"/>
        <v>328</v>
      </c>
      <c r="B340" s="80" t="s">
        <v>826</v>
      </c>
      <c r="C340" s="122">
        <v>2</v>
      </c>
      <c r="D340" s="79" t="s">
        <v>780</v>
      </c>
      <c r="E340" s="79" t="s">
        <v>781</v>
      </c>
      <c r="F340" s="120">
        <v>41</v>
      </c>
      <c r="G340" s="79">
        <v>2021</v>
      </c>
      <c r="H340" s="81" t="s">
        <v>821</v>
      </c>
      <c r="I340" s="81" t="s">
        <v>822</v>
      </c>
      <c r="J340" s="81" t="s">
        <v>114</v>
      </c>
      <c r="K340" s="79" t="s">
        <v>823</v>
      </c>
      <c r="L340" s="116" t="s">
        <v>824</v>
      </c>
      <c r="N340" s="79" t="s">
        <v>149</v>
      </c>
      <c r="O340" s="166">
        <v>1</v>
      </c>
      <c r="P340" s="83">
        <v>1500000</v>
      </c>
      <c r="Q340" s="79" t="s">
        <v>825</v>
      </c>
      <c r="S340" s="122">
        <v>1</v>
      </c>
      <c r="T340" s="117">
        <v>23</v>
      </c>
      <c r="V340" s="79" t="str">
        <f>IF(AND(C340=2, T340&lt;&gt;""), _xlfn.IFNA(VLOOKUP(T340,'kk1'!$B$10:$C$109, 2, FALSE), ""), "")</f>
        <v>Balai Penyuluh KARANGPANDAN</v>
      </c>
      <c r="W340" s="117">
        <v>1</v>
      </c>
      <c r="X340" s="79" t="str">
        <f t="shared" si="42"/>
        <v>Baik</v>
      </c>
      <c r="Y340" s="79" t="str">
        <f t="shared" si="43"/>
        <v>Benar</v>
      </c>
      <c r="Z340" s="79">
        <f t="shared" si="44"/>
        <v>1</v>
      </c>
      <c r="AA340" s="79" t="str">
        <f t="shared" si="45"/>
        <v>update ta_kib_b set kd_ruang = 23 where idpemda = '10020010012001197'</v>
      </c>
      <c r="AB340" s="79" t="str">
        <f t="shared" si="46"/>
        <v>Ta_Fn_KIB_B_Sensus</v>
      </c>
      <c r="AC340" s="79" t="str">
        <f t="shared" si="47"/>
        <v>update Ta_Fn_KIB_B_Sensus set sensus = 1 where idpemda = '10020010012001197'</v>
      </c>
      <c r="AD340" s="79">
        <f>ROWS($B$13:B340)</f>
        <v>328</v>
      </c>
      <c r="AE340" s="79" t="str">
        <f>IF(W340='kk4-7'!$A$1, AD340, "")</f>
        <v/>
      </c>
      <c r="AF340" s="79">
        <f t="shared" si="48"/>
        <v>838</v>
      </c>
    </row>
    <row r="341" spans="1:45" x14ac:dyDescent="0.25">
      <c r="A341" s="122">
        <f t="shared" si="49"/>
        <v>329</v>
      </c>
      <c r="B341" s="80" t="s">
        <v>827</v>
      </c>
      <c r="C341" s="122">
        <v>2</v>
      </c>
      <c r="D341" s="79" t="s">
        <v>780</v>
      </c>
      <c r="E341" s="79" t="s">
        <v>781</v>
      </c>
      <c r="F341" s="120">
        <v>42</v>
      </c>
      <c r="G341" s="79">
        <v>2021</v>
      </c>
      <c r="H341" s="81" t="s">
        <v>821</v>
      </c>
      <c r="I341" s="81" t="s">
        <v>822</v>
      </c>
      <c r="J341" s="81" t="s">
        <v>114</v>
      </c>
      <c r="K341" s="79" t="s">
        <v>823</v>
      </c>
      <c r="L341" s="116" t="s">
        <v>824</v>
      </c>
      <c r="N341" s="79" t="s">
        <v>149</v>
      </c>
      <c r="O341" s="166">
        <v>1</v>
      </c>
      <c r="P341" s="83">
        <v>1500000</v>
      </c>
      <c r="Q341" s="79" t="s">
        <v>825</v>
      </c>
      <c r="S341" s="122">
        <v>1</v>
      </c>
      <c r="T341" s="117">
        <v>23</v>
      </c>
      <c r="V341" s="79" t="str">
        <f>IF(AND(C341=2, T341&lt;&gt;""), _xlfn.IFNA(VLOOKUP(T341,'kk1'!$B$10:$C$109, 2, FALSE), ""), "")</f>
        <v>Balai Penyuluh KARANGPANDAN</v>
      </c>
      <c r="W341" s="117">
        <v>1</v>
      </c>
      <c r="X341" s="79" t="str">
        <f t="shared" si="42"/>
        <v>Baik</v>
      </c>
      <c r="Y341" s="79" t="str">
        <f t="shared" si="43"/>
        <v>Benar</v>
      </c>
      <c r="Z341" s="79">
        <f t="shared" si="44"/>
        <v>1</v>
      </c>
      <c r="AA341" s="79" t="str">
        <f t="shared" si="45"/>
        <v>update ta_kib_b set kd_ruang = 23 where idpemda = '10020010012001198'</v>
      </c>
      <c r="AB341" s="79" t="str">
        <f t="shared" si="46"/>
        <v>Ta_Fn_KIB_B_Sensus</v>
      </c>
      <c r="AC341" s="79" t="str">
        <f t="shared" si="47"/>
        <v>update Ta_Fn_KIB_B_Sensus set sensus = 1 where idpemda = '10020010012001198'</v>
      </c>
      <c r="AD341" s="79">
        <f>ROWS($B$13:B341)</f>
        <v>329</v>
      </c>
      <c r="AE341" s="79" t="str">
        <f>IF(W341='kk4-7'!$A$1, AD341, "")</f>
        <v/>
      </c>
      <c r="AF341" s="79">
        <f t="shared" si="48"/>
        <v>839</v>
      </c>
    </row>
    <row r="342" spans="1:45" x14ac:dyDescent="0.25">
      <c r="A342" s="122">
        <f t="shared" si="49"/>
        <v>330</v>
      </c>
      <c r="B342" s="80" t="s">
        <v>828</v>
      </c>
      <c r="C342" s="122">
        <v>2</v>
      </c>
      <c r="D342" s="79" t="s">
        <v>780</v>
      </c>
      <c r="E342" s="79" t="s">
        <v>781</v>
      </c>
      <c r="F342" s="120">
        <v>43</v>
      </c>
      <c r="G342" s="79">
        <v>2021</v>
      </c>
      <c r="H342" s="81" t="s">
        <v>821</v>
      </c>
      <c r="I342" s="81" t="s">
        <v>822</v>
      </c>
      <c r="J342" s="81" t="s">
        <v>114</v>
      </c>
      <c r="K342" s="79" t="s">
        <v>823</v>
      </c>
      <c r="L342" s="116" t="s">
        <v>824</v>
      </c>
      <c r="N342" s="79" t="s">
        <v>149</v>
      </c>
      <c r="O342" s="166">
        <v>1</v>
      </c>
      <c r="P342" s="83">
        <v>1500000</v>
      </c>
      <c r="Q342" s="79" t="s">
        <v>825</v>
      </c>
      <c r="S342" s="122">
        <v>1</v>
      </c>
      <c r="T342" s="117">
        <v>23</v>
      </c>
      <c r="V342" s="79" t="str">
        <f>IF(AND(C342=2, T342&lt;&gt;""), _xlfn.IFNA(VLOOKUP(T342,'kk1'!$B$10:$C$109, 2, FALSE), ""), "")</f>
        <v>Balai Penyuluh KARANGPANDAN</v>
      </c>
      <c r="W342" s="117">
        <v>1</v>
      </c>
      <c r="X342" s="79" t="str">
        <f t="shared" si="42"/>
        <v>Baik</v>
      </c>
      <c r="Y342" s="79" t="str">
        <f t="shared" si="43"/>
        <v>Benar</v>
      </c>
      <c r="Z342" s="79">
        <f t="shared" si="44"/>
        <v>1</v>
      </c>
      <c r="AA342" s="79" t="str">
        <f t="shared" si="45"/>
        <v>update ta_kib_b set kd_ruang = 23 where idpemda = '10020010012001199'</v>
      </c>
      <c r="AB342" s="79" t="str">
        <f t="shared" si="46"/>
        <v>Ta_Fn_KIB_B_Sensus</v>
      </c>
      <c r="AC342" s="79" t="str">
        <f t="shared" si="47"/>
        <v>update Ta_Fn_KIB_B_Sensus set sensus = 1 where idpemda = '10020010012001199'</v>
      </c>
      <c r="AD342" s="79">
        <f>ROWS($B$13:B342)</f>
        <v>330</v>
      </c>
      <c r="AE342" s="79" t="str">
        <f>IF(W342='kk4-7'!$A$1, AD342, "")</f>
        <v/>
      </c>
      <c r="AF342" s="79">
        <f t="shared" si="48"/>
        <v>840</v>
      </c>
    </row>
    <row r="343" spans="1:45" x14ac:dyDescent="0.25">
      <c r="A343" s="122">
        <f t="shared" si="49"/>
        <v>331</v>
      </c>
      <c r="B343" s="80" t="s">
        <v>829</v>
      </c>
      <c r="C343" s="122">
        <v>2</v>
      </c>
      <c r="D343" s="79" t="s">
        <v>780</v>
      </c>
      <c r="E343" s="79" t="s">
        <v>781</v>
      </c>
      <c r="F343" s="120">
        <v>44</v>
      </c>
      <c r="G343" s="79">
        <v>2021</v>
      </c>
      <c r="H343" s="81" t="s">
        <v>821</v>
      </c>
      <c r="I343" s="81" t="s">
        <v>822</v>
      </c>
      <c r="J343" s="81" t="s">
        <v>114</v>
      </c>
      <c r="K343" s="79" t="s">
        <v>823</v>
      </c>
      <c r="L343" s="116" t="s">
        <v>824</v>
      </c>
      <c r="N343" s="79" t="s">
        <v>149</v>
      </c>
      <c r="O343" s="166">
        <v>1</v>
      </c>
      <c r="P343" s="83">
        <v>1500000</v>
      </c>
      <c r="Q343" s="79" t="s">
        <v>825</v>
      </c>
      <c r="S343" s="122">
        <v>1</v>
      </c>
      <c r="T343" s="117">
        <v>23</v>
      </c>
      <c r="V343" s="79" t="str">
        <f>IF(AND(C343=2, T343&lt;&gt;""), _xlfn.IFNA(VLOOKUP(T343,'kk1'!$B$10:$C$109, 2, FALSE), ""), "")</f>
        <v>Balai Penyuluh KARANGPANDAN</v>
      </c>
      <c r="W343" s="117">
        <v>1</v>
      </c>
      <c r="X343" s="79" t="str">
        <f t="shared" si="42"/>
        <v>Baik</v>
      </c>
      <c r="Y343" s="79" t="str">
        <f t="shared" si="43"/>
        <v>Benar</v>
      </c>
      <c r="Z343" s="79">
        <f t="shared" si="44"/>
        <v>1</v>
      </c>
      <c r="AA343" s="79" t="str">
        <f t="shared" si="45"/>
        <v>update ta_kib_b set kd_ruang = 23 where idpemda = '10020010012001200'</v>
      </c>
      <c r="AB343" s="79" t="str">
        <f t="shared" si="46"/>
        <v>Ta_Fn_KIB_B_Sensus</v>
      </c>
      <c r="AC343" s="79" t="str">
        <f t="shared" si="47"/>
        <v>update Ta_Fn_KIB_B_Sensus set sensus = 1 where idpemda = '10020010012001200'</v>
      </c>
      <c r="AD343" s="79">
        <f>ROWS($B$13:B343)</f>
        <v>331</v>
      </c>
      <c r="AE343" s="79" t="str">
        <f>IF(W343='kk4-7'!$A$1, AD343, "")</f>
        <v/>
      </c>
      <c r="AF343" s="79">
        <f t="shared" si="48"/>
        <v>841</v>
      </c>
    </row>
    <row r="344" spans="1:45" x14ac:dyDescent="0.25">
      <c r="A344" s="122">
        <f t="shared" si="49"/>
        <v>332</v>
      </c>
      <c r="B344" s="80" t="s">
        <v>830</v>
      </c>
      <c r="C344" s="122">
        <v>2</v>
      </c>
      <c r="D344" s="79" t="s">
        <v>780</v>
      </c>
      <c r="E344" s="79" t="s">
        <v>781</v>
      </c>
      <c r="F344" s="120">
        <v>45</v>
      </c>
      <c r="G344" s="79">
        <v>2021</v>
      </c>
      <c r="H344" s="81" t="s">
        <v>821</v>
      </c>
      <c r="I344" s="81" t="s">
        <v>822</v>
      </c>
      <c r="J344" s="81" t="s">
        <v>114</v>
      </c>
      <c r="K344" s="79" t="s">
        <v>823</v>
      </c>
      <c r="L344" s="116" t="s">
        <v>824</v>
      </c>
      <c r="N344" s="79" t="s">
        <v>149</v>
      </c>
      <c r="O344" s="166">
        <v>1</v>
      </c>
      <c r="P344" s="83">
        <v>1500000</v>
      </c>
      <c r="Q344" s="79" t="s">
        <v>825</v>
      </c>
      <c r="S344" s="122">
        <v>1</v>
      </c>
      <c r="T344" s="117">
        <v>23</v>
      </c>
      <c r="V344" s="79" t="str">
        <f>IF(AND(C344=2, T344&lt;&gt;""), _xlfn.IFNA(VLOOKUP(T344,'kk1'!$B$10:$C$109, 2, FALSE), ""), "")</f>
        <v>Balai Penyuluh KARANGPANDAN</v>
      </c>
      <c r="W344" s="117">
        <v>1</v>
      </c>
      <c r="X344" s="79" t="str">
        <f t="shared" si="42"/>
        <v>Baik</v>
      </c>
      <c r="Y344" s="79" t="str">
        <f t="shared" si="43"/>
        <v>Benar</v>
      </c>
      <c r="Z344" s="79">
        <f t="shared" si="44"/>
        <v>1</v>
      </c>
      <c r="AA344" s="79" t="str">
        <f t="shared" si="45"/>
        <v>update ta_kib_b set kd_ruang = 23 where idpemda = '10020010012001201'</v>
      </c>
      <c r="AB344" s="79" t="str">
        <f t="shared" si="46"/>
        <v>Ta_Fn_KIB_B_Sensus</v>
      </c>
      <c r="AC344" s="79" t="str">
        <f t="shared" si="47"/>
        <v>update Ta_Fn_KIB_B_Sensus set sensus = 1 where idpemda = '10020010012001201'</v>
      </c>
      <c r="AD344" s="79">
        <f>ROWS($B$13:B344)</f>
        <v>332</v>
      </c>
      <c r="AE344" s="79" t="str">
        <f>IF(W344='kk4-7'!$A$1, AD344, "")</f>
        <v/>
      </c>
      <c r="AF344" s="79">
        <f t="shared" si="48"/>
        <v>842</v>
      </c>
    </row>
    <row r="345" spans="1:45" x14ac:dyDescent="0.25">
      <c r="A345" s="122">
        <f t="shared" si="49"/>
        <v>333</v>
      </c>
      <c r="B345" s="80" t="s">
        <v>831</v>
      </c>
      <c r="C345" s="122">
        <v>2</v>
      </c>
      <c r="D345" s="79" t="s">
        <v>780</v>
      </c>
      <c r="E345" s="79" t="s">
        <v>781</v>
      </c>
      <c r="F345" s="120">
        <v>46</v>
      </c>
      <c r="G345" s="79">
        <v>2021</v>
      </c>
      <c r="H345" s="81" t="s">
        <v>821</v>
      </c>
      <c r="I345" s="81" t="s">
        <v>822</v>
      </c>
      <c r="J345" s="81" t="s">
        <v>114</v>
      </c>
      <c r="K345" s="79" t="s">
        <v>823</v>
      </c>
      <c r="L345" s="116" t="s">
        <v>824</v>
      </c>
      <c r="N345" s="79" t="s">
        <v>149</v>
      </c>
      <c r="O345" s="166">
        <v>1</v>
      </c>
      <c r="P345" s="83">
        <v>1500000</v>
      </c>
      <c r="Q345" s="79" t="s">
        <v>825</v>
      </c>
      <c r="S345" s="122">
        <v>1</v>
      </c>
      <c r="T345" s="117">
        <v>23</v>
      </c>
      <c r="V345" s="79" t="str">
        <f>IF(AND(C345=2, T345&lt;&gt;""), _xlfn.IFNA(VLOOKUP(T345,'kk1'!$B$10:$C$109, 2, FALSE), ""), "")</f>
        <v>Balai Penyuluh KARANGPANDAN</v>
      </c>
      <c r="W345" s="117">
        <v>1</v>
      </c>
      <c r="X345" s="79" t="str">
        <f t="shared" si="42"/>
        <v>Baik</v>
      </c>
      <c r="Y345" s="79" t="str">
        <f t="shared" si="43"/>
        <v>Benar</v>
      </c>
      <c r="Z345" s="79">
        <f t="shared" si="44"/>
        <v>1</v>
      </c>
      <c r="AA345" s="79" t="str">
        <f t="shared" si="45"/>
        <v>update ta_kib_b set kd_ruang = 23 where idpemda = '10020010012001202'</v>
      </c>
      <c r="AB345" s="79" t="str">
        <f t="shared" si="46"/>
        <v>Ta_Fn_KIB_B_Sensus</v>
      </c>
      <c r="AC345" s="79" t="str">
        <f t="shared" si="47"/>
        <v>update Ta_Fn_KIB_B_Sensus set sensus = 1 where idpemda = '10020010012001202'</v>
      </c>
      <c r="AD345" s="79">
        <f>ROWS($B$13:B345)</f>
        <v>333</v>
      </c>
      <c r="AE345" s="79" t="str">
        <f>IF(W345='kk4-7'!$A$1, AD345, "")</f>
        <v/>
      </c>
      <c r="AF345" s="79">
        <f t="shared" si="48"/>
        <v>843</v>
      </c>
    </row>
    <row r="346" spans="1:45" x14ac:dyDescent="0.25">
      <c r="A346" s="122">
        <f t="shared" si="49"/>
        <v>334</v>
      </c>
      <c r="B346" s="80" t="s">
        <v>832</v>
      </c>
      <c r="C346" s="122">
        <v>2</v>
      </c>
      <c r="D346" s="79" t="s">
        <v>780</v>
      </c>
      <c r="E346" s="79" t="s">
        <v>781</v>
      </c>
      <c r="F346" s="120">
        <v>47</v>
      </c>
      <c r="G346" s="79">
        <v>2021</v>
      </c>
      <c r="H346" s="81" t="s">
        <v>821</v>
      </c>
      <c r="I346" s="81" t="s">
        <v>822</v>
      </c>
      <c r="J346" s="81" t="s">
        <v>114</v>
      </c>
      <c r="K346" s="79" t="s">
        <v>823</v>
      </c>
      <c r="L346" s="116" t="s">
        <v>824</v>
      </c>
      <c r="N346" s="79" t="s">
        <v>149</v>
      </c>
      <c r="O346" s="166">
        <v>1</v>
      </c>
      <c r="P346" s="83">
        <v>1500000</v>
      </c>
      <c r="Q346" s="79" t="s">
        <v>825</v>
      </c>
      <c r="S346" s="122">
        <v>1</v>
      </c>
      <c r="T346" s="117">
        <v>23</v>
      </c>
      <c r="V346" s="79" t="str">
        <f>IF(AND(C346=2, T346&lt;&gt;""), _xlfn.IFNA(VLOOKUP(T346,'kk1'!$B$10:$C$109, 2, FALSE), ""), "")</f>
        <v>Balai Penyuluh KARANGPANDAN</v>
      </c>
      <c r="W346" s="117">
        <v>1</v>
      </c>
      <c r="X346" s="79" t="str">
        <f t="shared" si="42"/>
        <v>Baik</v>
      </c>
      <c r="Y346" s="79" t="str">
        <f t="shared" si="43"/>
        <v>Benar</v>
      </c>
      <c r="Z346" s="79">
        <f t="shared" si="44"/>
        <v>1</v>
      </c>
      <c r="AA346" s="79" t="str">
        <f t="shared" si="45"/>
        <v>update ta_kib_b set kd_ruang = 23 where idpemda = '10020010012001203'</v>
      </c>
      <c r="AB346" s="79" t="str">
        <f t="shared" si="46"/>
        <v>Ta_Fn_KIB_B_Sensus</v>
      </c>
      <c r="AC346" s="79" t="str">
        <f t="shared" si="47"/>
        <v>update Ta_Fn_KIB_B_Sensus set sensus = 1 where idpemda = '10020010012001203'</v>
      </c>
      <c r="AD346" s="79">
        <f>ROWS($B$13:B346)</f>
        <v>334</v>
      </c>
      <c r="AE346" s="79" t="str">
        <f>IF(W346='kk4-7'!$A$1, AD346, "")</f>
        <v/>
      </c>
      <c r="AF346" s="79">
        <f t="shared" si="48"/>
        <v>844</v>
      </c>
    </row>
    <row r="347" spans="1:45" x14ac:dyDescent="0.25">
      <c r="A347" s="122">
        <f t="shared" si="49"/>
        <v>335</v>
      </c>
      <c r="B347" s="80" t="s">
        <v>833</v>
      </c>
      <c r="C347" s="122">
        <v>2</v>
      </c>
      <c r="D347" s="79" t="s">
        <v>834</v>
      </c>
      <c r="E347" s="79" t="s">
        <v>835</v>
      </c>
      <c r="F347" s="120">
        <v>2</v>
      </c>
      <c r="G347" s="79">
        <v>2016</v>
      </c>
      <c r="H347" s="81" t="s">
        <v>114</v>
      </c>
      <c r="I347" s="81" t="s">
        <v>114</v>
      </c>
      <c r="J347" s="81" t="s">
        <v>114</v>
      </c>
      <c r="K347" s="79" t="s">
        <v>836</v>
      </c>
      <c r="L347" s="116" t="s">
        <v>837</v>
      </c>
      <c r="N347" s="79" t="s">
        <v>149</v>
      </c>
      <c r="O347" s="166">
        <v>1</v>
      </c>
      <c r="P347" s="83">
        <v>4950000</v>
      </c>
      <c r="Q347" s="79" t="s">
        <v>838</v>
      </c>
      <c r="S347" s="122">
        <v>1</v>
      </c>
      <c r="T347" s="117">
        <v>8</v>
      </c>
      <c r="V347" s="79" t="str">
        <f>IF(AND(C347=2, T347&lt;&gt;""), _xlfn.IFNA(VLOOKUP(T347,'kk1'!$B$10:$C$109, 2, FALSE), ""), "")</f>
        <v>Ruang Sekretariat</v>
      </c>
      <c r="X347" s="79" t="str">
        <f t="shared" si="42"/>
        <v/>
      </c>
      <c r="Y347" s="79" t="str">
        <f t="shared" si="43"/>
        <v>Belum diisi</v>
      </c>
      <c r="Z347" s="79">
        <f t="shared" si="44"/>
        <v>0</v>
      </c>
      <c r="AA347" s="79" t="str">
        <f t="shared" si="45"/>
        <v>update ta_kib_b set kd_ruang = 8 where idpemda = '10020010012000780'</v>
      </c>
      <c r="AB347" s="79" t="str">
        <f t="shared" si="46"/>
        <v>Ta_Fn_KIB_B_Sensus</v>
      </c>
      <c r="AC347" s="79" t="str">
        <f t="shared" si="47"/>
        <v/>
      </c>
      <c r="AD347" s="79">
        <f>ROWS($B$13:B347)</f>
        <v>335</v>
      </c>
      <c r="AE347" s="79">
        <f>IF(W347='kk4-7'!$A$1, AD347, "")</f>
        <v>335</v>
      </c>
      <c r="AF347" s="79">
        <f t="shared" si="48"/>
        <v>862</v>
      </c>
    </row>
    <row r="348" spans="1:45" x14ac:dyDescent="0.25">
      <c r="A348" s="122">
        <f t="shared" si="49"/>
        <v>336</v>
      </c>
      <c r="B348" s="80" t="s">
        <v>839</v>
      </c>
      <c r="C348" s="122">
        <v>2</v>
      </c>
      <c r="D348" s="79" t="s">
        <v>834</v>
      </c>
      <c r="E348" s="79" t="s">
        <v>835</v>
      </c>
      <c r="F348" s="120">
        <v>3</v>
      </c>
      <c r="G348" s="79">
        <v>2016</v>
      </c>
      <c r="H348" s="81" t="s">
        <v>840</v>
      </c>
      <c r="I348" s="81" t="s">
        <v>114</v>
      </c>
      <c r="J348" s="81" t="s">
        <v>114</v>
      </c>
      <c r="K348" s="79" t="s">
        <v>777</v>
      </c>
      <c r="L348" s="116" t="s">
        <v>114</v>
      </c>
      <c r="N348" s="79" t="s">
        <v>149</v>
      </c>
      <c r="O348" s="166">
        <v>1</v>
      </c>
      <c r="P348" s="83">
        <v>16039000</v>
      </c>
      <c r="Q348" s="79" t="s">
        <v>841</v>
      </c>
      <c r="S348" s="122">
        <v>1</v>
      </c>
      <c r="T348" s="117">
        <v>3</v>
      </c>
      <c r="V348" s="79" t="str">
        <f>IF(AND(C348=2, T348&lt;&gt;""), _xlfn.IFNA(VLOOKUP(T348,'kk1'!$B$10:$C$109, 2, FALSE), ""), "")</f>
        <v>Ruang Penjaga</v>
      </c>
      <c r="W348" s="117">
        <v>1</v>
      </c>
      <c r="X348" s="79" t="str">
        <f t="shared" si="42"/>
        <v>Baik</v>
      </c>
      <c r="Y348" s="79" t="str">
        <f t="shared" si="43"/>
        <v>Benar</v>
      </c>
      <c r="Z348" s="79">
        <f t="shared" si="44"/>
        <v>1</v>
      </c>
      <c r="AA348" s="79" t="str">
        <f t="shared" si="45"/>
        <v>update ta_kib_b set kd_ruang = 3 where idpemda = '10020010012000784'</v>
      </c>
      <c r="AB348" s="79" t="str">
        <f t="shared" si="46"/>
        <v>Ta_Fn_KIB_B_Sensus</v>
      </c>
      <c r="AC348" s="79" t="str">
        <f t="shared" si="47"/>
        <v>update Ta_Fn_KIB_B_Sensus set sensus = 1 where idpemda = '10020010012000784'</v>
      </c>
      <c r="AD348" s="79">
        <f>ROWS($B$13:B348)</f>
        <v>336</v>
      </c>
      <c r="AE348" s="79" t="str">
        <f>IF(W348='kk4-7'!$A$1, AD348, "")</f>
        <v/>
      </c>
      <c r="AF348" s="79">
        <f t="shared" si="48"/>
        <v>863</v>
      </c>
    </row>
    <row r="349" spans="1:45" s="133" customFormat="1" x14ac:dyDescent="0.25">
      <c r="A349" s="135">
        <f t="shared" si="49"/>
        <v>337</v>
      </c>
      <c r="B349" s="134" t="s">
        <v>842</v>
      </c>
      <c r="C349" s="135">
        <v>2</v>
      </c>
      <c r="D349" s="133" t="s">
        <v>843</v>
      </c>
      <c r="E349" s="133" t="s">
        <v>844</v>
      </c>
      <c r="F349" s="136">
        <v>3</v>
      </c>
      <c r="G349" s="133">
        <v>2013</v>
      </c>
      <c r="H349" s="133" t="s">
        <v>845</v>
      </c>
      <c r="I349" s="133" t="s">
        <v>846</v>
      </c>
      <c r="J349" s="133" t="s">
        <v>114</v>
      </c>
      <c r="K349" s="133" t="s">
        <v>847</v>
      </c>
      <c r="L349" s="136" t="s">
        <v>848</v>
      </c>
      <c r="N349" s="133" t="s">
        <v>149</v>
      </c>
      <c r="O349" s="168">
        <v>1</v>
      </c>
      <c r="P349" s="138">
        <v>16000000</v>
      </c>
      <c r="Q349" s="133" t="s">
        <v>849</v>
      </c>
      <c r="S349" s="135">
        <v>1</v>
      </c>
      <c r="T349" s="135">
        <v>7</v>
      </c>
      <c r="V349" s="133" t="str">
        <f>IF(AND(C349=2, T349&lt;&gt;""), _xlfn.IFNA(VLOOKUP(T349,'kk1'!$B$10:$C$109, 2, FALSE), ""), "")</f>
        <v>Aula Kecil</v>
      </c>
      <c r="W349" s="135"/>
      <c r="X349" s="133" t="str">
        <f t="shared" si="42"/>
        <v/>
      </c>
      <c r="Y349" s="133" t="str">
        <f t="shared" si="43"/>
        <v>Belum diisi</v>
      </c>
      <c r="Z349" s="133">
        <f t="shared" si="44"/>
        <v>0</v>
      </c>
      <c r="AA349" s="133" t="str">
        <f t="shared" si="45"/>
        <v>update ta_kib_b set kd_ruang = 7 where idpemda = '10020010012000286'</v>
      </c>
      <c r="AB349" s="133" t="str">
        <f t="shared" si="46"/>
        <v>Ta_Fn_KIB_B_Sensus</v>
      </c>
      <c r="AC349" s="133" t="str">
        <f t="shared" si="47"/>
        <v/>
      </c>
      <c r="AD349" s="133">
        <f>ROWS($B$13:B349)</f>
        <v>337</v>
      </c>
      <c r="AE349" s="133">
        <f>IF(W349='kk4-7'!$A$1, AD349, "")</f>
        <v>337</v>
      </c>
      <c r="AF349" s="133">
        <f t="shared" si="48"/>
        <v>872</v>
      </c>
      <c r="AH349" s="137"/>
      <c r="AI349" s="138"/>
      <c r="AJ349" s="137"/>
      <c r="AK349" s="138"/>
      <c r="AL349" s="137"/>
      <c r="AM349" s="138"/>
      <c r="AN349" s="137"/>
      <c r="AO349" s="138"/>
      <c r="AP349" s="137"/>
      <c r="AQ349" s="138"/>
      <c r="AR349" s="139"/>
      <c r="AS349" s="138"/>
    </row>
    <row r="350" spans="1:45" s="133" customFormat="1" x14ac:dyDescent="0.25">
      <c r="A350" s="135">
        <f t="shared" si="49"/>
        <v>338</v>
      </c>
      <c r="B350" s="134" t="s">
        <v>850</v>
      </c>
      <c r="C350" s="135">
        <v>2</v>
      </c>
      <c r="D350" s="133" t="s">
        <v>843</v>
      </c>
      <c r="E350" s="133" t="s">
        <v>844</v>
      </c>
      <c r="F350" s="136">
        <v>4</v>
      </c>
      <c r="G350" s="133">
        <v>2015</v>
      </c>
      <c r="H350" s="133" t="s">
        <v>429</v>
      </c>
      <c r="I350" s="133" t="s">
        <v>851</v>
      </c>
      <c r="J350" s="133" t="s">
        <v>114</v>
      </c>
      <c r="K350" s="133" t="s">
        <v>148</v>
      </c>
      <c r="L350" s="136" t="s">
        <v>114</v>
      </c>
      <c r="N350" s="133" t="s">
        <v>149</v>
      </c>
      <c r="O350" s="168">
        <v>1</v>
      </c>
      <c r="P350" s="138">
        <v>3300000</v>
      </c>
      <c r="Q350" s="133" t="s">
        <v>852</v>
      </c>
      <c r="S350" s="135">
        <v>1</v>
      </c>
      <c r="T350" s="135">
        <v>9</v>
      </c>
      <c r="V350" s="133" t="str">
        <f>IF(AND(C350=2, T350&lt;&gt;""), _xlfn.IFNA(VLOOKUP(T350,'kk1'!$B$10:$C$109, 2, FALSE), ""), "")</f>
        <v>Ruang Gudang 1</v>
      </c>
      <c r="W350" s="135"/>
      <c r="X350" s="133" t="str">
        <f t="shared" si="42"/>
        <v/>
      </c>
      <c r="Y350" s="133" t="str">
        <f t="shared" si="43"/>
        <v>Belum diisi</v>
      </c>
      <c r="Z350" s="133">
        <f t="shared" si="44"/>
        <v>0</v>
      </c>
      <c r="AA350" s="133" t="str">
        <f t="shared" si="45"/>
        <v>update ta_kib_b set kd_ruang = 9 where idpemda = '10020010012000287'</v>
      </c>
      <c r="AB350" s="133" t="str">
        <f t="shared" si="46"/>
        <v>Ta_Fn_KIB_B_Sensus</v>
      </c>
      <c r="AC350" s="133" t="str">
        <f t="shared" si="47"/>
        <v/>
      </c>
      <c r="AD350" s="133">
        <f>ROWS($B$13:B350)</f>
        <v>338</v>
      </c>
      <c r="AE350" s="133">
        <f>IF(W350='kk4-7'!$A$1, AD350, "")</f>
        <v>338</v>
      </c>
      <c r="AF350" s="133">
        <f t="shared" si="48"/>
        <v>873</v>
      </c>
      <c r="AH350" s="137"/>
      <c r="AI350" s="138"/>
      <c r="AJ350" s="137"/>
      <c r="AK350" s="138"/>
      <c r="AL350" s="137"/>
      <c r="AM350" s="138"/>
      <c r="AN350" s="137"/>
      <c r="AO350" s="138"/>
      <c r="AP350" s="137"/>
      <c r="AQ350" s="138"/>
      <c r="AR350" s="139"/>
      <c r="AS350" s="138"/>
    </row>
    <row r="351" spans="1:45" s="133" customFormat="1" x14ac:dyDescent="0.25">
      <c r="A351" s="135">
        <f t="shared" si="49"/>
        <v>339</v>
      </c>
      <c r="B351" s="134" t="s">
        <v>853</v>
      </c>
      <c r="C351" s="135">
        <v>2</v>
      </c>
      <c r="D351" s="133" t="s">
        <v>843</v>
      </c>
      <c r="E351" s="133" t="s">
        <v>844</v>
      </c>
      <c r="F351" s="136">
        <v>5</v>
      </c>
      <c r="G351" s="133">
        <v>2016</v>
      </c>
      <c r="H351" s="133" t="s">
        <v>673</v>
      </c>
      <c r="I351" s="133" t="s">
        <v>854</v>
      </c>
      <c r="J351" s="133" t="s">
        <v>114</v>
      </c>
      <c r="K351" s="133" t="s">
        <v>855</v>
      </c>
      <c r="L351" s="136" t="s">
        <v>856</v>
      </c>
      <c r="N351" s="133" t="s">
        <v>149</v>
      </c>
      <c r="O351" s="168">
        <v>1</v>
      </c>
      <c r="P351" s="138">
        <v>46435000</v>
      </c>
      <c r="Q351" s="133" t="s">
        <v>857</v>
      </c>
      <c r="S351" s="135">
        <v>1</v>
      </c>
      <c r="T351" s="135">
        <v>15</v>
      </c>
      <c r="V351" s="133" t="str">
        <f>IF(AND(C351=2, T351&lt;&gt;""), _xlfn.IFNA(VLOOKUP(T351,'kk1'!$B$10:$C$109, 2, FALSE), ""), "")</f>
        <v>Aula Besar</v>
      </c>
      <c r="W351" s="135">
        <v>1</v>
      </c>
      <c r="X351" s="133" t="str">
        <f t="shared" si="42"/>
        <v>Baik</v>
      </c>
      <c r="Y351" s="133" t="str">
        <f t="shared" si="43"/>
        <v>Benar</v>
      </c>
      <c r="Z351" s="133">
        <f t="shared" si="44"/>
        <v>1</v>
      </c>
      <c r="AA351" s="133" t="str">
        <f t="shared" si="45"/>
        <v>update ta_kib_b set kd_ruang = 15 where idpemda = '10020010012000786'</v>
      </c>
      <c r="AB351" s="133" t="str">
        <f t="shared" si="46"/>
        <v>Ta_Fn_KIB_B_Sensus</v>
      </c>
      <c r="AC351" s="133" t="str">
        <f t="shared" si="47"/>
        <v>update Ta_Fn_KIB_B_Sensus set sensus = 1 where idpemda = '10020010012000786'</v>
      </c>
      <c r="AD351" s="133">
        <f>ROWS($B$13:B351)</f>
        <v>339</v>
      </c>
      <c r="AE351" s="133" t="str">
        <f>IF(W351='kk4-7'!$A$1, AD351, "")</f>
        <v/>
      </c>
      <c r="AF351" s="133">
        <f t="shared" si="48"/>
        <v>874</v>
      </c>
      <c r="AH351" s="137"/>
      <c r="AI351" s="138"/>
      <c r="AJ351" s="137"/>
      <c r="AK351" s="138"/>
      <c r="AL351" s="137"/>
      <c r="AM351" s="138"/>
      <c r="AN351" s="137"/>
      <c r="AO351" s="138"/>
      <c r="AP351" s="137"/>
      <c r="AQ351" s="138"/>
      <c r="AR351" s="139"/>
      <c r="AS351" s="138"/>
    </row>
    <row r="352" spans="1:45" x14ac:dyDescent="0.25">
      <c r="A352" s="122">
        <f t="shared" si="49"/>
        <v>340</v>
      </c>
      <c r="B352" s="80" t="s">
        <v>858</v>
      </c>
      <c r="C352" s="122">
        <v>2</v>
      </c>
      <c r="D352" s="79" t="s">
        <v>843</v>
      </c>
      <c r="E352" s="79" t="s">
        <v>844</v>
      </c>
      <c r="F352" s="120">
        <v>6</v>
      </c>
      <c r="G352" s="79">
        <v>2021</v>
      </c>
      <c r="H352" s="81" t="s">
        <v>673</v>
      </c>
      <c r="I352" s="81" t="s">
        <v>859</v>
      </c>
      <c r="J352" s="81" t="s">
        <v>114</v>
      </c>
      <c r="L352" s="116" t="s">
        <v>860</v>
      </c>
      <c r="N352" s="79" t="s">
        <v>149</v>
      </c>
      <c r="O352" s="166">
        <v>1</v>
      </c>
      <c r="P352" s="83">
        <v>500000</v>
      </c>
      <c r="Q352" s="79" t="s">
        <v>861</v>
      </c>
      <c r="S352" s="122">
        <v>1</v>
      </c>
      <c r="T352" s="117">
        <v>23</v>
      </c>
      <c r="V352" s="79" t="str">
        <f>IF(AND(C352=2, T352&lt;&gt;""), _xlfn.IFNA(VLOOKUP(T352,'kk1'!$B$10:$C$109, 2, FALSE), ""), "")</f>
        <v>Balai Penyuluh KARANGPANDAN</v>
      </c>
      <c r="W352" s="117">
        <v>1</v>
      </c>
      <c r="X352" s="79" t="str">
        <f t="shared" si="42"/>
        <v>Baik</v>
      </c>
      <c r="Y352" s="79" t="str">
        <f t="shared" si="43"/>
        <v>Benar</v>
      </c>
      <c r="Z352" s="79">
        <f t="shared" si="44"/>
        <v>1</v>
      </c>
      <c r="AA352" s="79" t="str">
        <f t="shared" si="45"/>
        <v>update ta_kib_b set kd_ruang = 23 where idpemda = '10020010012001156'</v>
      </c>
      <c r="AB352" s="79" t="str">
        <f t="shared" si="46"/>
        <v>Ta_Fn_KIB_B_Sensus</v>
      </c>
      <c r="AC352" s="79" t="str">
        <f t="shared" si="47"/>
        <v>update Ta_Fn_KIB_B_Sensus set sensus = 1 where idpemda = '10020010012001156'</v>
      </c>
      <c r="AD352" s="79">
        <f>ROWS($B$13:B352)</f>
        <v>340</v>
      </c>
      <c r="AE352" s="79" t="str">
        <f>IF(W352='kk4-7'!$A$1, AD352, "")</f>
        <v/>
      </c>
      <c r="AF352" s="79">
        <f t="shared" si="48"/>
        <v>875</v>
      </c>
    </row>
    <row r="353" spans="1:32" x14ac:dyDescent="0.25">
      <c r="A353" s="122">
        <f t="shared" si="49"/>
        <v>341</v>
      </c>
      <c r="B353" s="80" t="s">
        <v>862</v>
      </c>
      <c r="C353" s="122">
        <v>2</v>
      </c>
      <c r="D353" s="79" t="s">
        <v>843</v>
      </c>
      <c r="E353" s="79" t="s">
        <v>844</v>
      </c>
      <c r="F353" s="120">
        <v>7</v>
      </c>
      <c r="G353" s="79">
        <v>2021</v>
      </c>
      <c r="H353" s="81" t="s">
        <v>673</v>
      </c>
      <c r="I353" s="81" t="s">
        <v>859</v>
      </c>
      <c r="J353" s="81" t="s">
        <v>114</v>
      </c>
      <c r="L353" s="116" t="s">
        <v>860</v>
      </c>
      <c r="N353" s="79" t="s">
        <v>149</v>
      </c>
      <c r="O353" s="166">
        <v>1</v>
      </c>
      <c r="P353" s="83">
        <v>500000</v>
      </c>
      <c r="Q353" s="79" t="s">
        <v>861</v>
      </c>
      <c r="S353" s="122">
        <v>1</v>
      </c>
      <c r="T353" s="117">
        <v>23</v>
      </c>
      <c r="V353" s="79" t="str">
        <f>IF(AND(C353=2, T353&lt;&gt;""), _xlfn.IFNA(VLOOKUP(T353,'kk1'!$B$10:$C$109, 2, FALSE), ""), "")</f>
        <v>Balai Penyuluh KARANGPANDAN</v>
      </c>
      <c r="W353" s="117">
        <v>1</v>
      </c>
      <c r="X353" s="79" t="str">
        <f t="shared" si="42"/>
        <v>Baik</v>
      </c>
      <c r="Y353" s="79" t="str">
        <f t="shared" si="43"/>
        <v>Benar</v>
      </c>
      <c r="Z353" s="79">
        <f t="shared" si="44"/>
        <v>1</v>
      </c>
      <c r="AA353" s="79" t="str">
        <f t="shared" si="45"/>
        <v>update ta_kib_b set kd_ruang = 23 where idpemda = '10020010012001157'</v>
      </c>
      <c r="AB353" s="79" t="str">
        <f t="shared" si="46"/>
        <v>Ta_Fn_KIB_B_Sensus</v>
      </c>
      <c r="AC353" s="79" t="str">
        <f t="shared" si="47"/>
        <v>update Ta_Fn_KIB_B_Sensus set sensus = 1 where idpemda = '10020010012001157'</v>
      </c>
      <c r="AD353" s="79">
        <f>ROWS($B$13:B353)</f>
        <v>341</v>
      </c>
      <c r="AE353" s="79" t="str">
        <f>IF(W353='kk4-7'!$A$1, AD353, "")</f>
        <v/>
      </c>
      <c r="AF353" s="79">
        <f t="shared" si="48"/>
        <v>876</v>
      </c>
    </row>
    <row r="354" spans="1:32" x14ac:dyDescent="0.25">
      <c r="A354" s="122">
        <f t="shared" si="49"/>
        <v>342</v>
      </c>
      <c r="B354" s="80" t="s">
        <v>863</v>
      </c>
      <c r="C354" s="122">
        <v>2</v>
      </c>
      <c r="D354" s="79" t="s">
        <v>843</v>
      </c>
      <c r="E354" s="79" t="s">
        <v>844</v>
      </c>
      <c r="F354" s="120">
        <v>8</v>
      </c>
      <c r="G354" s="79">
        <v>2021</v>
      </c>
      <c r="H354" s="81" t="s">
        <v>673</v>
      </c>
      <c r="I354" s="81" t="s">
        <v>859</v>
      </c>
      <c r="J354" s="81" t="s">
        <v>114</v>
      </c>
      <c r="L354" s="116" t="s">
        <v>860</v>
      </c>
      <c r="N354" s="79" t="s">
        <v>149</v>
      </c>
      <c r="O354" s="166">
        <v>1</v>
      </c>
      <c r="P354" s="83">
        <v>500000</v>
      </c>
      <c r="Q354" s="79" t="s">
        <v>861</v>
      </c>
      <c r="S354" s="122">
        <v>1</v>
      </c>
      <c r="T354" s="117">
        <v>23</v>
      </c>
      <c r="V354" s="79" t="str">
        <f>IF(AND(C354=2, T354&lt;&gt;""), _xlfn.IFNA(VLOOKUP(T354,'kk1'!$B$10:$C$109, 2, FALSE), ""), "")</f>
        <v>Balai Penyuluh KARANGPANDAN</v>
      </c>
      <c r="W354" s="117">
        <v>1</v>
      </c>
      <c r="X354" s="79" t="str">
        <f t="shared" si="42"/>
        <v>Baik</v>
      </c>
      <c r="Y354" s="79" t="str">
        <f t="shared" si="43"/>
        <v>Benar</v>
      </c>
      <c r="Z354" s="79">
        <f t="shared" si="44"/>
        <v>1</v>
      </c>
      <c r="AA354" s="79" t="str">
        <f t="shared" si="45"/>
        <v>update ta_kib_b set kd_ruang = 23 where idpemda = '10020010012001158'</v>
      </c>
      <c r="AB354" s="79" t="str">
        <f t="shared" si="46"/>
        <v>Ta_Fn_KIB_B_Sensus</v>
      </c>
      <c r="AC354" s="79" t="str">
        <f t="shared" si="47"/>
        <v>update Ta_Fn_KIB_B_Sensus set sensus = 1 where idpemda = '10020010012001158'</v>
      </c>
      <c r="AD354" s="79">
        <f>ROWS($B$13:B354)</f>
        <v>342</v>
      </c>
      <c r="AE354" s="79" t="str">
        <f>IF(W354='kk4-7'!$A$1, AD354, "")</f>
        <v/>
      </c>
      <c r="AF354" s="79">
        <f t="shared" si="48"/>
        <v>877</v>
      </c>
    </row>
    <row r="355" spans="1:32" x14ac:dyDescent="0.25">
      <c r="A355" s="122">
        <f t="shared" si="49"/>
        <v>343</v>
      </c>
      <c r="B355" s="80" t="s">
        <v>864</v>
      </c>
      <c r="C355" s="122">
        <v>2</v>
      </c>
      <c r="D355" s="79" t="s">
        <v>843</v>
      </c>
      <c r="E355" s="79" t="s">
        <v>844</v>
      </c>
      <c r="F355" s="120">
        <v>9</v>
      </c>
      <c r="G355" s="79">
        <v>2021</v>
      </c>
      <c r="H355" s="81" t="s">
        <v>673</v>
      </c>
      <c r="I355" s="81" t="s">
        <v>859</v>
      </c>
      <c r="J355" s="81" t="s">
        <v>114</v>
      </c>
      <c r="L355" s="116" t="s">
        <v>860</v>
      </c>
      <c r="N355" s="79" t="s">
        <v>149</v>
      </c>
      <c r="O355" s="166">
        <v>1</v>
      </c>
      <c r="P355" s="83">
        <v>500000</v>
      </c>
      <c r="Q355" s="79" t="s">
        <v>861</v>
      </c>
      <c r="S355" s="122">
        <v>1</v>
      </c>
      <c r="T355" s="117">
        <v>23</v>
      </c>
      <c r="V355" s="79" t="str">
        <f>IF(AND(C355=2, T355&lt;&gt;""), _xlfn.IFNA(VLOOKUP(T355,'kk1'!$B$10:$C$109, 2, FALSE), ""), "")</f>
        <v>Balai Penyuluh KARANGPANDAN</v>
      </c>
      <c r="W355" s="117">
        <v>1</v>
      </c>
      <c r="X355" s="79" t="str">
        <f t="shared" si="42"/>
        <v>Baik</v>
      </c>
      <c r="Y355" s="79" t="str">
        <f t="shared" si="43"/>
        <v>Benar</v>
      </c>
      <c r="Z355" s="79">
        <f t="shared" si="44"/>
        <v>1</v>
      </c>
      <c r="AA355" s="79" t="str">
        <f t="shared" si="45"/>
        <v>update ta_kib_b set kd_ruang = 23 where idpemda = '10020010012001159'</v>
      </c>
      <c r="AB355" s="79" t="str">
        <f t="shared" si="46"/>
        <v>Ta_Fn_KIB_B_Sensus</v>
      </c>
      <c r="AC355" s="79" t="str">
        <f t="shared" si="47"/>
        <v>update Ta_Fn_KIB_B_Sensus set sensus = 1 where idpemda = '10020010012001159'</v>
      </c>
      <c r="AD355" s="79">
        <f>ROWS($B$13:B355)</f>
        <v>343</v>
      </c>
      <c r="AE355" s="79" t="str">
        <f>IF(W355='kk4-7'!$A$1, AD355, "")</f>
        <v/>
      </c>
      <c r="AF355" s="79">
        <f t="shared" si="48"/>
        <v>878</v>
      </c>
    </row>
    <row r="356" spans="1:32" x14ac:dyDescent="0.25">
      <c r="A356" s="122">
        <f t="shared" si="49"/>
        <v>344</v>
      </c>
      <c r="B356" s="80" t="s">
        <v>865</v>
      </c>
      <c r="C356" s="122">
        <v>2</v>
      </c>
      <c r="D356" s="79" t="s">
        <v>843</v>
      </c>
      <c r="E356" s="79" t="s">
        <v>844</v>
      </c>
      <c r="F356" s="120">
        <v>10</v>
      </c>
      <c r="G356" s="79">
        <v>2021</v>
      </c>
      <c r="H356" s="81" t="s">
        <v>673</v>
      </c>
      <c r="I356" s="81" t="s">
        <v>859</v>
      </c>
      <c r="J356" s="81" t="s">
        <v>114</v>
      </c>
      <c r="L356" s="116" t="s">
        <v>860</v>
      </c>
      <c r="N356" s="79" t="s">
        <v>149</v>
      </c>
      <c r="O356" s="166">
        <v>1</v>
      </c>
      <c r="P356" s="83">
        <v>500000</v>
      </c>
      <c r="Q356" s="79" t="s">
        <v>861</v>
      </c>
      <c r="S356" s="122">
        <v>1</v>
      </c>
      <c r="T356" s="117">
        <v>23</v>
      </c>
      <c r="V356" s="79" t="str">
        <f>IF(AND(C356=2, T356&lt;&gt;""), _xlfn.IFNA(VLOOKUP(T356,'kk1'!$B$10:$C$109, 2, FALSE), ""), "")</f>
        <v>Balai Penyuluh KARANGPANDAN</v>
      </c>
      <c r="W356" s="117">
        <v>1</v>
      </c>
      <c r="X356" s="79" t="str">
        <f t="shared" si="42"/>
        <v>Baik</v>
      </c>
      <c r="Y356" s="79" t="str">
        <f t="shared" si="43"/>
        <v>Benar</v>
      </c>
      <c r="Z356" s="79">
        <f t="shared" si="44"/>
        <v>1</v>
      </c>
      <c r="AA356" s="79" t="str">
        <f t="shared" si="45"/>
        <v>update ta_kib_b set kd_ruang = 23 where idpemda = '10020010012001160'</v>
      </c>
      <c r="AB356" s="79" t="str">
        <f t="shared" si="46"/>
        <v>Ta_Fn_KIB_B_Sensus</v>
      </c>
      <c r="AC356" s="79" t="str">
        <f t="shared" si="47"/>
        <v>update Ta_Fn_KIB_B_Sensus set sensus = 1 where idpemda = '10020010012001160'</v>
      </c>
      <c r="AD356" s="79">
        <f>ROWS($B$13:B356)</f>
        <v>344</v>
      </c>
      <c r="AE356" s="79" t="str">
        <f>IF(W356='kk4-7'!$A$1, AD356, "")</f>
        <v/>
      </c>
      <c r="AF356" s="79">
        <f t="shared" si="48"/>
        <v>879</v>
      </c>
    </row>
    <row r="357" spans="1:32" x14ac:dyDescent="0.25">
      <c r="A357" s="122">
        <f t="shared" si="49"/>
        <v>345</v>
      </c>
      <c r="B357" s="80" t="s">
        <v>866</v>
      </c>
      <c r="C357" s="122">
        <v>2</v>
      </c>
      <c r="D357" s="79" t="s">
        <v>843</v>
      </c>
      <c r="E357" s="79" t="s">
        <v>844</v>
      </c>
      <c r="F357" s="120">
        <v>11</v>
      </c>
      <c r="G357" s="79">
        <v>2021</v>
      </c>
      <c r="H357" s="81" t="s">
        <v>673</v>
      </c>
      <c r="I357" s="81" t="s">
        <v>859</v>
      </c>
      <c r="J357" s="81" t="s">
        <v>114</v>
      </c>
      <c r="L357" s="116" t="s">
        <v>860</v>
      </c>
      <c r="N357" s="79" t="s">
        <v>149</v>
      </c>
      <c r="O357" s="166">
        <v>1</v>
      </c>
      <c r="P357" s="83">
        <v>500000</v>
      </c>
      <c r="Q357" s="79" t="s">
        <v>861</v>
      </c>
      <c r="S357" s="122">
        <v>1</v>
      </c>
      <c r="T357" s="117">
        <v>23</v>
      </c>
      <c r="V357" s="79" t="str">
        <f>IF(AND(C357=2, T357&lt;&gt;""), _xlfn.IFNA(VLOOKUP(T357,'kk1'!$B$10:$C$109, 2, FALSE), ""), "")</f>
        <v>Balai Penyuluh KARANGPANDAN</v>
      </c>
      <c r="W357" s="117">
        <v>1</v>
      </c>
      <c r="X357" s="79" t="str">
        <f t="shared" si="42"/>
        <v>Baik</v>
      </c>
      <c r="Y357" s="79" t="str">
        <f t="shared" si="43"/>
        <v>Benar</v>
      </c>
      <c r="Z357" s="79">
        <f t="shared" si="44"/>
        <v>1</v>
      </c>
      <c r="AA357" s="79" t="str">
        <f t="shared" si="45"/>
        <v>update ta_kib_b set kd_ruang = 23 where idpemda = '10020010012001161'</v>
      </c>
      <c r="AB357" s="79" t="str">
        <f t="shared" si="46"/>
        <v>Ta_Fn_KIB_B_Sensus</v>
      </c>
      <c r="AC357" s="79" t="str">
        <f t="shared" si="47"/>
        <v>update Ta_Fn_KIB_B_Sensus set sensus = 1 where idpemda = '10020010012001161'</v>
      </c>
      <c r="AD357" s="79">
        <f>ROWS($B$13:B357)</f>
        <v>345</v>
      </c>
      <c r="AE357" s="79" t="str">
        <f>IF(W357='kk4-7'!$A$1, AD357, "")</f>
        <v/>
      </c>
      <c r="AF357" s="79">
        <f t="shared" si="48"/>
        <v>904</v>
      </c>
    </row>
    <row r="358" spans="1:32" x14ac:dyDescent="0.25">
      <c r="A358" s="122">
        <f t="shared" si="49"/>
        <v>346</v>
      </c>
      <c r="B358" s="80" t="s">
        <v>867</v>
      </c>
      <c r="C358" s="122">
        <v>2</v>
      </c>
      <c r="D358" s="79" t="s">
        <v>843</v>
      </c>
      <c r="E358" s="79" t="s">
        <v>844</v>
      </c>
      <c r="F358" s="120">
        <v>12</v>
      </c>
      <c r="G358" s="79">
        <v>2021</v>
      </c>
      <c r="H358" s="81" t="s">
        <v>673</v>
      </c>
      <c r="I358" s="81" t="s">
        <v>859</v>
      </c>
      <c r="J358" s="81" t="s">
        <v>114</v>
      </c>
      <c r="L358" s="116" t="s">
        <v>860</v>
      </c>
      <c r="N358" s="79" t="s">
        <v>149</v>
      </c>
      <c r="O358" s="166">
        <v>1</v>
      </c>
      <c r="P358" s="83">
        <v>500000</v>
      </c>
      <c r="Q358" s="79" t="s">
        <v>861</v>
      </c>
      <c r="S358" s="122">
        <v>1</v>
      </c>
      <c r="T358" s="117">
        <v>23</v>
      </c>
      <c r="V358" s="79" t="str">
        <f>IF(AND(C358=2, T358&lt;&gt;""), _xlfn.IFNA(VLOOKUP(T358,'kk1'!$B$10:$C$109, 2, FALSE), ""), "")</f>
        <v>Balai Penyuluh KARANGPANDAN</v>
      </c>
      <c r="W358" s="117">
        <v>1</v>
      </c>
      <c r="X358" s="79" t="str">
        <f t="shared" si="42"/>
        <v>Baik</v>
      </c>
      <c r="Y358" s="79" t="str">
        <f t="shared" si="43"/>
        <v>Benar</v>
      </c>
      <c r="Z358" s="79">
        <f t="shared" si="44"/>
        <v>1</v>
      </c>
      <c r="AA358" s="79" t="str">
        <f t="shared" si="45"/>
        <v>update ta_kib_b set kd_ruang = 23 where idpemda = '10020010012001162'</v>
      </c>
      <c r="AB358" s="79" t="str">
        <f t="shared" si="46"/>
        <v>Ta_Fn_KIB_B_Sensus</v>
      </c>
      <c r="AC358" s="79" t="str">
        <f t="shared" si="47"/>
        <v>update Ta_Fn_KIB_B_Sensus set sensus = 1 where idpemda = '10020010012001162'</v>
      </c>
      <c r="AD358" s="79">
        <f>ROWS($B$13:B358)</f>
        <v>346</v>
      </c>
      <c r="AE358" s="79" t="str">
        <f>IF(W358='kk4-7'!$A$1, AD358, "")</f>
        <v/>
      </c>
      <c r="AF358" s="79">
        <f t="shared" si="48"/>
        <v>905</v>
      </c>
    </row>
    <row r="359" spans="1:32" x14ac:dyDescent="0.25">
      <c r="A359" s="122">
        <f t="shared" si="49"/>
        <v>347</v>
      </c>
      <c r="B359" s="80" t="s">
        <v>868</v>
      </c>
      <c r="C359" s="122">
        <v>2</v>
      </c>
      <c r="D359" s="79" t="s">
        <v>843</v>
      </c>
      <c r="E359" s="79" t="s">
        <v>844</v>
      </c>
      <c r="F359" s="120">
        <v>13</v>
      </c>
      <c r="G359" s="79">
        <v>2021</v>
      </c>
      <c r="H359" s="81" t="s">
        <v>673</v>
      </c>
      <c r="I359" s="81" t="s">
        <v>859</v>
      </c>
      <c r="J359" s="81" t="s">
        <v>114</v>
      </c>
      <c r="L359" s="116" t="s">
        <v>860</v>
      </c>
      <c r="N359" s="79" t="s">
        <v>149</v>
      </c>
      <c r="O359" s="166">
        <v>1</v>
      </c>
      <c r="P359" s="83">
        <v>500000</v>
      </c>
      <c r="Q359" s="79" t="s">
        <v>861</v>
      </c>
      <c r="S359" s="122">
        <v>1</v>
      </c>
      <c r="T359" s="117">
        <v>23</v>
      </c>
      <c r="V359" s="79" t="str">
        <f>IF(AND(C359=2, T359&lt;&gt;""), _xlfn.IFNA(VLOOKUP(T359,'kk1'!$B$10:$C$109, 2, FALSE), ""), "")</f>
        <v>Balai Penyuluh KARANGPANDAN</v>
      </c>
      <c r="W359" s="117">
        <v>1</v>
      </c>
      <c r="X359" s="79" t="str">
        <f t="shared" si="42"/>
        <v>Baik</v>
      </c>
      <c r="Y359" s="79" t="str">
        <f t="shared" si="43"/>
        <v>Benar</v>
      </c>
      <c r="Z359" s="79">
        <f t="shared" si="44"/>
        <v>1</v>
      </c>
      <c r="AA359" s="79" t="str">
        <f t="shared" si="45"/>
        <v>update ta_kib_b set kd_ruang = 23 where idpemda = '10020010012001163'</v>
      </c>
      <c r="AB359" s="79" t="str">
        <f t="shared" si="46"/>
        <v>Ta_Fn_KIB_B_Sensus</v>
      </c>
      <c r="AC359" s="79" t="str">
        <f t="shared" si="47"/>
        <v>update Ta_Fn_KIB_B_Sensus set sensus = 1 where idpemda = '10020010012001163'</v>
      </c>
      <c r="AD359" s="79">
        <f>ROWS($B$13:B359)</f>
        <v>347</v>
      </c>
      <c r="AE359" s="79" t="str">
        <f>IF(W359='kk4-7'!$A$1, AD359, "")</f>
        <v/>
      </c>
      <c r="AF359" s="79">
        <f t="shared" si="48"/>
        <v>916</v>
      </c>
    </row>
    <row r="360" spans="1:32" x14ac:dyDescent="0.25">
      <c r="A360" s="122">
        <f t="shared" si="49"/>
        <v>348</v>
      </c>
      <c r="B360" s="80" t="s">
        <v>869</v>
      </c>
      <c r="C360" s="122">
        <v>2</v>
      </c>
      <c r="D360" s="79" t="s">
        <v>843</v>
      </c>
      <c r="E360" s="79" t="s">
        <v>844</v>
      </c>
      <c r="F360" s="120">
        <v>14</v>
      </c>
      <c r="G360" s="79">
        <v>2021</v>
      </c>
      <c r="H360" s="81" t="s">
        <v>673</v>
      </c>
      <c r="I360" s="81" t="s">
        <v>859</v>
      </c>
      <c r="J360" s="81" t="s">
        <v>114</v>
      </c>
      <c r="L360" s="116" t="s">
        <v>860</v>
      </c>
      <c r="N360" s="79" t="s">
        <v>149</v>
      </c>
      <c r="O360" s="166">
        <v>1</v>
      </c>
      <c r="P360" s="83">
        <v>500000</v>
      </c>
      <c r="Q360" s="79" t="s">
        <v>861</v>
      </c>
      <c r="S360" s="122">
        <v>1</v>
      </c>
      <c r="T360" s="117">
        <v>23</v>
      </c>
      <c r="V360" s="79" t="str">
        <f>IF(AND(C360=2, T360&lt;&gt;""), _xlfn.IFNA(VLOOKUP(T360,'kk1'!$B$10:$C$109, 2, FALSE), ""), "")</f>
        <v>Balai Penyuluh KARANGPANDAN</v>
      </c>
      <c r="W360" s="117">
        <v>1</v>
      </c>
      <c r="X360" s="79" t="str">
        <f t="shared" si="42"/>
        <v>Baik</v>
      </c>
      <c r="Y360" s="79" t="str">
        <f t="shared" si="43"/>
        <v>Benar</v>
      </c>
      <c r="Z360" s="79">
        <f t="shared" si="44"/>
        <v>1</v>
      </c>
      <c r="AA360" s="79" t="str">
        <f t="shared" si="45"/>
        <v>update ta_kib_b set kd_ruang = 23 where idpemda = '10020010012001164'</v>
      </c>
      <c r="AB360" s="79" t="str">
        <f t="shared" si="46"/>
        <v>Ta_Fn_KIB_B_Sensus</v>
      </c>
      <c r="AC360" s="79" t="str">
        <f t="shared" si="47"/>
        <v>update Ta_Fn_KIB_B_Sensus set sensus = 1 where idpemda = '10020010012001164'</v>
      </c>
      <c r="AD360" s="79">
        <f>ROWS($B$13:B360)</f>
        <v>348</v>
      </c>
      <c r="AE360" s="79" t="str">
        <f>IF(W360='kk4-7'!$A$1, AD360, "")</f>
        <v/>
      </c>
      <c r="AF360" s="79">
        <f t="shared" si="48"/>
        <v>917</v>
      </c>
    </row>
    <row r="361" spans="1:32" x14ac:dyDescent="0.25">
      <c r="A361" s="122">
        <f t="shared" si="49"/>
        <v>349</v>
      </c>
      <c r="B361" s="80" t="s">
        <v>870</v>
      </c>
      <c r="C361" s="122">
        <v>2</v>
      </c>
      <c r="D361" s="79" t="s">
        <v>843</v>
      </c>
      <c r="E361" s="79" t="s">
        <v>844</v>
      </c>
      <c r="F361" s="120">
        <v>15</v>
      </c>
      <c r="G361" s="79">
        <v>2021</v>
      </c>
      <c r="H361" s="81" t="s">
        <v>673</v>
      </c>
      <c r="I361" s="81" t="s">
        <v>859</v>
      </c>
      <c r="J361" s="81" t="s">
        <v>114</v>
      </c>
      <c r="L361" s="116" t="s">
        <v>860</v>
      </c>
      <c r="N361" s="79" t="s">
        <v>149</v>
      </c>
      <c r="O361" s="166">
        <v>1</v>
      </c>
      <c r="P361" s="83">
        <v>500000</v>
      </c>
      <c r="Q361" s="79" t="s">
        <v>861</v>
      </c>
      <c r="S361" s="122">
        <v>1</v>
      </c>
      <c r="T361" s="117">
        <v>23</v>
      </c>
      <c r="V361" s="79" t="str">
        <f>IF(AND(C361=2, T361&lt;&gt;""), _xlfn.IFNA(VLOOKUP(T361,'kk1'!$B$10:$C$109, 2, FALSE), ""), "")</f>
        <v>Balai Penyuluh KARANGPANDAN</v>
      </c>
      <c r="W361" s="117">
        <v>1</v>
      </c>
      <c r="X361" s="79" t="str">
        <f t="shared" si="42"/>
        <v>Baik</v>
      </c>
      <c r="Y361" s="79" t="str">
        <f t="shared" si="43"/>
        <v>Benar</v>
      </c>
      <c r="Z361" s="79">
        <f t="shared" si="44"/>
        <v>1</v>
      </c>
      <c r="AA361" s="79" t="str">
        <f t="shared" si="45"/>
        <v>update ta_kib_b set kd_ruang = 23 where idpemda = '10020010012001165'</v>
      </c>
      <c r="AB361" s="79" t="str">
        <f t="shared" si="46"/>
        <v>Ta_Fn_KIB_B_Sensus</v>
      </c>
      <c r="AC361" s="79" t="str">
        <f t="shared" si="47"/>
        <v>update Ta_Fn_KIB_B_Sensus set sensus = 1 where idpemda = '10020010012001165'</v>
      </c>
      <c r="AD361" s="79">
        <f>ROWS($B$13:B361)</f>
        <v>349</v>
      </c>
      <c r="AE361" s="79" t="str">
        <f>IF(W361='kk4-7'!$A$1, AD361, "")</f>
        <v/>
      </c>
      <c r="AF361" s="79">
        <f t="shared" si="48"/>
        <v>918</v>
      </c>
    </row>
    <row r="362" spans="1:32" x14ac:dyDescent="0.25">
      <c r="A362" s="122">
        <f t="shared" si="49"/>
        <v>350</v>
      </c>
      <c r="B362" s="80" t="s">
        <v>871</v>
      </c>
      <c r="C362" s="122">
        <v>2</v>
      </c>
      <c r="D362" s="79" t="s">
        <v>843</v>
      </c>
      <c r="E362" s="79" t="s">
        <v>844</v>
      </c>
      <c r="F362" s="120">
        <v>16</v>
      </c>
      <c r="G362" s="79">
        <v>2021</v>
      </c>
      <c r="H362" s="81" t="s">
        <v>673</v>
      </c>
      <c r="I362" s="81" t="s">
        <v>859</v>
      </c>
      <c r="J362" s="81" t="s">
        <v>114</v>
      </c>
      <c r="L362" s="116" t="s">
        <v>860</v>
      </c>
      <c r="N362" s="79" t="s">
        <v>149</v>
      </c>
      <c r="O362" s="166">
        <v>1</v>
      </c>
      <c r="P362" s="83">
        <v>500000</v>
      </c>
      <c r="Q362" s="79" t="s">
        <v>861</v>
      </c>
      <c r="S362" s="122">
        <v>1</v>
      </c>
      <c r="T362" s="117">
        <v>23</v>
      </c>
      <c r="V362" s="79" t="str">
        <f>IF(AND(C362=2, T362&lt;&gt;""), _xlfn.IFNA(VLOOKUP(T362,'kk1'!$B$10:$C$109, 2, FALSE), ""), "")</f>
        <v>Balai Penyuluh KARANGPANDAN</v>
      </c>
      <c r="W362" s="117">
        <v>1</v>
      </c>
      <c r="X362" s="79" t="str">
        <f t="shared" si="42"/>
        <v>Baik</v>
      </c>
      <c r="Y362" s="79" t="str">
        <f t="shared" si="43"/>
        <v>Benar</v>
      </c>
      <c r="Z362" s="79">
        <f t="shared" si="44"/>
        <v>1</v>
      </c>
      <c r="AA362" s="79" t="str">
        <f t="shared" si="45"/>
        <v>update ta_kib_b set kd_ruang = 23 where idpemda = '10020010012001166'</v>
      </c>
      <c r="AB362" s="79" t="str">
        <f t="shared" si="46"/>
        <v>Ta_Fn_KIB_B_Sensus</v>
      </c>
      <c r="AC362" s="79" t="str">
        <f t="shared" si="47"/>
        <v>update Ta_Fn_KIB_B_Sensus set sensus = 1 where idpemda = '10020010012001166'</v>
      </c>
      <c r="AD362" s="79">
        <f>ROWS($B$13:B362)</f>
        <v>350</v>
      </c>
      <c r="AE362" s="79" t="str">
        <f>IF(W362='kk4-7'!$A$1, AD362, "")</f>
        <v/>
      </c>
      <c r="AF362" s="79">
        <f t="shared" si="48"/>
        <v>919</v>
      </c>
    </row>
    <row r="363" spans="1:32" x14ac:dyDescent="0.25">
      <c r="A363" s="122">
        <f t="shared" si="49"/>
        <v>351</v>
      </c>
      <c r="B363" s="80" t="s">
        <v>872</v>
      </c>
      <c r="C363" s="122">
        <v>2</v>
      </c>
      <c r="D363" s="79" t="s">
        <v>843</v>
      </c>
      <c r="E363" s="79" t="s">
        <v>844</v>
      </c>
      <c r="F363" s="120">
        <v>17</v>
      </c>
      <c r="G363" s="79">
        <v>2021</v>
      </c>
      <c r="H363" s="81" t="s">
        <v>673</v>
      </c>
      <c r="I363" s="81" t="s">
        <v>859</v>
      </c>
      <c r="J363" s="81" t="s">
        <v>114</v>
      </c>
      <c r="L363" s="116" t="s">
        <v>860</v>
      </c>
      <c r="N363" s="79" t="s">
        <v>149</v>
      </c>
      <c r="O363" s="166">
        <v>1</v>
      </c>
      <c r="P363" s="83">
        <v>500000</v>
      </c>
      <c r="Q363" s="79" t="s">
        <v>861</v>
      </c>
      <c r="S363" s="122">
        <v>1</v>
      </c>
      <c r="T363" s="117">
        <v>23</v>
      </c>
      <c r="V363" s="79" t="str">
        <f>IF(AND(C363=2, T363&lt;&gt;""), _xlfn.IFNA(VLOOKUP(T363,'kk1'!$B$10:$C$109, 2, FALSE), ""), "")</f>
        <v>Balai Penyuluh KARANGPANDAN</v>
      </c>
      <c r="W363" s="117">
        <v>1</v>
      </c>
      <c r="X363" s="79" t="str">
        <f t="shared" si="42"/>
        <v>Baik</v>
      </c>
      <c r="Y363" s="79" t="str">
        <f t="shared" si="43"/>
        <v>Benar</v>
      </c>
      <c r="Z363" s="79">
        <f t="shared" si="44"/>
        <v>1</v>
      </c>
      <c r="AA363" s="79" t="str">
        <f t="shared" si="45"/>
        <v>update ta_kib_b set kd_ruang = 23 where idpemda = '10020010012001167'</v>
      </c>
      <c r="AB363" s="79" t="str">
        <f t="shared" si="46"/>
        <v>Ta_Fn_KIB_B_Sensus</v>
      </c>
      <c r="AC363" s="79" t="str">
        <f t="shared" si="47"/>
        <v>update Ta_Fn_KIB_B_Sensus set sensus = 1 where idpemda = '10020010012001167'</v>
      </c>
      <c r="AD363" s="79">
        <f>ROWS($B$13:B363)</f>
        <v>351</v>
      </c>
      <c r="AE363" s="79" t="str">
        <f>IF(W363='kk4-7'!$A$1, AD363, "")</f>
        <v/>
      </c>
      <c r="AF363" s="79">
        <f t="shared" si="48"/>
        <v>920</v>
      </c>
    </row>
    <row r="364" spans="1:32" x14ac:dyDescent="0.25">
      <c r="A364" s="122">
        <f t="shared" si="49"/>
        <v>352</v>
      </c>
      <c r="B364" s="80" t="s">
        <v>873</v>
      </c>
      <c r="C364" s="122">
        <v>2</v>
      </c>
      <c r="D364" s="79" t="s">
        <v>843</v>
      </c>
      <c r="E364" s="79" t="s">
        <v>844</v>
      </c>
      <c r="F364" s="120">
        <v>18</v>
      </c>
      <c r="G364" s="79">
        <v>2021</v>
      </c>
      <c r="H364" s="81" t="s">
        <v>673</v>
      </c>
      <c r="I364" s="81" t="s">
        <v>859</v>
      </c>
      <c r="J364" s="81" t="s">
        <v>114</v>
      </c>
      <c r="L364" s="116" t="s">
        <v>860</v>
      </c>
      <c r="N364" s="79" t="s">
        <v>149</v>
      </c>
      <c r="O364" s="166">
        <v>1</v>
      </c>
      <c r="P364" s="83">
        <v>500000</v>
      </c>
      <c r="Q364" s="79" t="s">
        <v>861</v>
      </c>
      <c r="S364" s="122">
        <v>1</v>
      </c>
      <c r="T364" s="117">
        <v>23</v>
      </c>
      <c r="V364" s="79" t="str">
        <f>IF(AND(C364=2, T364&lt;&gt;""), _xlfn.IFNA(VLOOKUP(T364,'kk1'!$B$10:$C$109, 2, FALSE), ""), "")</f>
        <v>Balai Penyuluh KARANGPANDAN</v>
      </c>
      <c r="W364" s="117">
        <v>1</v>
      </c>
      <c r="X364" s="79" t="str">
        <f t="shared" si="42"/>
        <v>Baik</v>
      </c>
      <c r="Y364" s="79" t="str">
        <f t="shared" si="43"/>
        <v>Benar</v>
      </c>
      <c r="Z364" s="79">
        <f t="shared" si="44"/>
        <v>1</v>
      </c>
      <c r="AA364" s="79" t="str">
        <f t="shared" si="45"/>
        <v>update ta_kib_b set kd_ruang = 23 where idpemda = '10020010012001168'</v>
      </c>
      <c r="AB364" s="79" t="str">
        <f t="shared" si="46"/>
        <v>Ta_Fn_KIB_B_Sensus</v>
      </c>
      <c r="AC364" s="79" t="str">
        <f t="shared" si="47"/>
        <v>update Ta_Fn_KIB_B_Sensus set sensus = 1 where idpemda = '10020010012001168'</v>
      </c>
      <c r="AD364" s="79">
        <f>ROWS($B$13:B364)</f>
        <v>352</v>
      </c>
      <c r="AE364" s="79" t="str">
        <f>IF(W364='kk4-7'!$A$1, AD364, "")</f>
        <v/>
      </c>
      <c r="AF364" s="79">
        <f t="shared" si="48"/>
        <v>921</v>
      </c>
    </row>
    <row r="365" spans="1:32" x14ac:dyDescent="0.25">
      <c r="A365" s="122">
        <f t="shared" si="49"/>
        <v>353</v>
      </c>
      <c r="B365" s="80" t="s">
        <v>874</v>
      </c>
      <c r="C365" s="122">
        <v>2</v>
      </c>
      <c r="D365" s="79" t="s">
        <v>843</v>
      </c>
      <c r="E365" s="79" t="s">
        <v>844</v>
      </c>
      <c r="F365" s="120">
        <v>19</v>
      </c>
      <c r="G365" s="79">
        <v>2021</v>
      </c>
      <c r="H365" s="81" t="s">
        <v>673</v>
      </c>
      <c r="I365" s="81" t="s">
        <v>859</v>
      </c>
      <c r="J365" s="81" t="s">
        <v>114</v>
      </c>
      <c r="L365" s="116" t="s">
        <v>860</v>
      </c>
      <c r="N365" s="79" t="s">
        <v>149</v>
      </c>
      <c r="O365" s="166">
        <v>1</v>
      </c>
      <c r="P365" s="83">
        <v>500000</v>
      </c>
      <c r="Q365" s="79" t="s">
        <v>861</v>
      </c>
      <c r="S365" s="122">
        <v>1</v>
      </c>
      <c r="T365" s="117">
        <v>23</v>
      </c>
      <c r="V365" s="79" t="str">
        <f>IF(AND(C365=2, T365&lt;&gt;""), _xlfn.IFNA(VLOOKUP(T365,'kk1'!$B$10:$C$109, 2, FALSE), ""), "")</f>
        <v>Balai Penyuluh KARANGPANDAN</v>
      </c>
      <c r="W365" s="117">
        <v>1</v>
      </c>
      <c r="X365" s="79" t="str">
        <f t="shared" si="42"/>
        <v>Baik</v>
      </c>
      <c r="Y365" s="79" t="str">
        <f t="shared" si="43"/>
        <v>Benar</v>
      </c>
      <c r="Z365" s="79">
        <f t="shared" si="44"/>
        <v>1</v>
      </c>
      <c r="AA365" s="79" t="str">
        <f t="shared" si="45"/>
        <v>update ta_kib_b set kd_ruang = 23 where idpemda = '10020010012001169'</v>
      </c>
      <c r="AB365" s="79" t="str">
        <f t="shared" si="46"/>
        <v>Ta_Fn_KIB_B_Sensus</v>
      </c>
      <c r="AC365" s="79" t="str">
        <f t="shared" si="47"/>
        <v>update Ta_Fn_KIB_B_Sensus set sensus = 1 where idpemda = '10020010012001169'</v>
      </c>
      <c r="AD365" s="79">
        <f>ROWS($B$13:B365)</f>
        <v>353</v>
      </c>
      <c r="AE365" s="79" t="str">
        <f>IF(W365='kk4-7'!$A$1, AD365, "")</f>
        <v/>
      </c>
      <c r="AF365" s="79">
        <f t="shared" si="48"/>
        <v>922</v>
      </c>
    </row>
    <row r="366" spans="1:32" x14ac:dyDescent="0.25">
      <c r="A366" s="122">
        <f t="shared" si="49"/>
        <v>354</v>
      </c>
      <c r="B366" s="80" t="s">
        <v>875</v>
      </c>
      <c r="C366" s="122">
        <v>2</v>
      </c>
      <c r="D366" s="79" t="s">
        <v>843</v>
      </c>
      <c r="E366" s="79" t="s">
        <v>844</v>
      </c>
      <c r="F366" s="120">
        <v>20</v>
      </c>
      <c r="G366" s="79">
        <v>2021</v>
      </c>
      <c r="H366" s="81" t="s">
        <v>673</v>
      </c>
      <c r="I366" s="81" t="s">
        <v>859</v>
      </c>
      <c r="J366" s="81" t="s">
        <v>114</v>
      </c>
      <c r="L366" s="116" t="s">
        <v>860</v>
      </c>
      <c r="N366" s="79" t="s">
        <v>149</v>
      </c>
      <c r="O366" s="166">
        <v>1</v>
      </c>
      <c r="P366" s="83">
        <v>500000</v>
      </c>
      <c r="Q366" s="79" t="s">
        <v>861</v>
      </c>
      <c r="S366" s="122">
        <v>1</v>
      </c>
      <c r="T366" s="117">
        <v>23</v>
      </c>
      <c r="V366" s="79" t="str">
        <f>IF(AND(C366=2, T366&lt;&gt;""), _xlfn.IFNA(VLOOKUP(T366,'kk1'!$B$10:$C$109, 2, FALSE), ""), "")</f>
        <v>Balai Penyuluh KARANGPANDAN</v>
      </c>
      <c r="W366" s="117">
        <v>1</v>
      </c>
      <c r="X366" s="79" t="str">
        <f t="shared" si="42"/>
        <v>Baik</v>
      </c>
      <c r="Y366" s="79" t="str">
        <f t="shared" si="43"/>
        <v>Benar</v>
      </c>
      <c r="Z366" s="79">
        <f t="shared" si="44"/>
        <v>1</v>
      </c>
      <c r="AA366" s="79" t="str">
        <f t="shared" si="45"/>
        <v>update ta_kib_b set kd_ruang = 23 where idpemda = '10020010012001170'</v>
      </c>
      <c r="AB366" s="79" t="str">
        <f t="shared" si="46"/>
        <v>Ta_Fn_KIB_B_Sensus</v>
      </c>
      <c r="AC366" s="79" t="str">
        <f t="shared" si="47"/>
        <v>update Ta_Fn_KIB_B_Sensus set sensus = 1 where idpemda = '10020010012001170'</v>
      </c>
      <c r="AD366" s="79">
        <f>ROWS($B$13:B366)</f>
        <v>354</v>
      </c>
      <c r="AE366" s="79" t="str">
        <f>IF(W366='kk4-7'!$A$1, AD366, "")</f>
        <v/>
      </c>
      <c r="AF366" s="79">
        <f t="shared" si="48"/>
        <v>923</v>
      </c>
    </row>
    <row r="367" spans="1:32" x14ac:dyDescent="0.25">
      <c r="A367" s="122">
        <f t="shared" si="49"/>
        <v>355</v>
      </c>
      <c r="B367" s="80" t="s">
        <v>876</v>
      </c>
      <c r="C367" s="122">
        <v>2</v>
      </c>
      <c r="D367" s="79" t="s">
        <v>843</v>
      </c>
      <c r="E367" s="79" t="s">
        <v>844</v>
      </c>
      <c r="F367" s="120">
        <v>21</v>
      </c>
      <c r="G367" s="79">
        <v>2021</v>
      </c>
      <c r="H367" s="81" t="s">
        <v>673</v>
      </c>
      <c r="I367" s="81" t="s">
        <v>859</v>
      </c>
      <c r="J367" s="81" t="s">
        <v>114</v>
      </c>
      <c r="L367" s="116" t="s">
        <v>860</v>
      </c>
      <c r="N367" s="79" t="s">
        <v>149</v>
      </c>
      <c r="O367" s="166">
        <v>1</v>
      </c>
      <c r="P367" s="83">
        <v>500000</v>
      </c>
      <c r="Q367" s="79" t="s">
        <v>861</v>
      </c>
      <c r="S367" s="122">
        <v>1</v>
      </c>
      <c r="T367" s="117">
        <v>23</v>
      </c>
      <c r="V367" s="79" t="str">
        <f>IF(AND(C367=2, T367&lt;&gt;""), _xlfn.IFNA(VLOOKUP(T367,'kk1'!$B$10:$C$109, 2, FALSE), ""), "")</f>
        <v>Balai Penyuluh KARANGPANDAN</v>
      </c>
      <c r="W367" s="117">
        <v>1</v>
      </c>
      <c r="X367" s="79" t="str">
        <f t="shared" si="42"/>
        <v>Baik</v>
      </c>
      <c r="Y367" s="79" t="str">
        <f t="shared" si="43"/>
        <v>Benar</v>
      </c>
      <c r="Z367" s="79">
        <f t="shared" si="44"/>
        <v>1</v>
      </c>
      <c r="AA367" s="79" t="str">
        <f t="shared" si="45"/>
        <v>update ta_kib_b set kd_ruang = 23 where idpemda = '10020010012001171'</v>
      </c>
      <c r="AB367" s="79" t="str">
        <f t="shared" si="46"/>
        <v>Ta_Fn_KIB_B_Sensus</v>
      </c>
      <c r="AC367" s="79" t="str">
        <f t="shared" si="47"/>
        <v>update Ta_Fn_KIB_B_Sensus set sensus = 1 where idpemda = '10020010012001171'</v>
      </c>
      <c r="AD367" s="79">
        <f>ROWS($B$13:B367)</f>
        <v>355</v>
      </c>
      <c r="AE367" s="79" t="str">
        <f>IF(W367='kk4-7'!$A$1, AD367, "")</f>
        <v/>
      </c>
      <c r="AF367" s="79">
        <f t="shared" si="48"/>
        <v>924</v>
      </c>
    </row>
    <row r="368" spans="1:32" x14ac:dyDescent="0.25">
      <c r="A368" s="122">
        <f t="shared" si="49"/>
        <v>356</v>
      </c>
      <c r="B368" s="80" t="s">
        <v>877</v>
      </c>
      <c r="C368" s="122">
        <v>2</v>
      </c>
      <c r="D368" s="79" t="s">
        <v>843</v>
      </c>
      <c r="E368" s="79" t="s">
        <v>844</v>
      </c>
      <c r="F368" s="120">
        <v>22</v>
      </c>
      <c r="G368" s="79">
        <v>2021</v>
      </c>
      <c r="H368" s="81" t="s">
        <v>673</v>
      </c>
      <c r="I368" s="81" t="s">
        <v>859</v>
      </c>
      <c r="J368" s="81" t="s">
        <v>114</v>
      </c>
      <c r="L368" s="116" t="s">
        <v>860</v>
      </c>
      <c r="N368" s="79" t="s">
        <v>149</v>
      </c>
      <c r="O368" s="166">
        <v>1</v>
      </c>
      <c r="P368" s="83">
        <v>500000</v>
      </c>
      <c r="Q368" s="79" t="s">
        <v>861</v>
      </c>
      <c r="S368" s="122">
        <v>1</v>
      </c>
      <c r="T368" s="117">
        <v>23</v>
      </c>
      <c r="V368" s="79" t="str">
        <f>IF(AND(C368=2, T368&lt;&gt;""), _xlfn.IFNA(VLOOKUP(T368,'kk1'!$B$10:$C$109, 2, FALSE), ""), "")</f>
        <v>Balai Penyuluh KARANGPANDAN</v>
      </c>
      <c r="W368" s="117">
        <v>1</v>
      </c>
      <c r="X368" s="79" t="str">
        <f t="shared" si="42"/>
        <v>Baik</v>
      </c>
      <c r="Y368" s="79" t="str">
        <f t="shared" si="43"/>
        <v>Benar</v>
      </c>
      <c r="Z368" s="79">
        <f t="shared" si="44"/>
        <v>1</v>
      </c>
      <c r="AA368" s="79" t="str">
        <f t="shared" si="45"/>
        <v>update ta_kib_b set kd_ruang = 23 where idpemda = '10020010012001172'</v>
      </c>
      <c r="AB368" s="79" t="str">
        <f t="shared" si="46"/>
        <v>Ta_Fn_KIB_B_Sensus</v>
      </c>
      <c r="AC368" s="79" t="str">
        <f t="shared" si="47"/>
        <v>update Ta_Fn_KIB_B_Sensus set sensus = 1 where idpemda = '10020010012001172'</v>
      </c>
      <c r="AD368" s="79">
        <f>ROWS($B$13:B368)</f>
        <v>356</v>
      </c>
      <c r="AE368" s="79" t="str">
        <f>IF(W368='kk4-7'!$A$1, AD368, "")</f>
        <v/>
      </c>
      <c r="AF368" s="79">
        <f t="shared" si="48"/>
        <v>925</v>
      </c>
    </row>
    <row r="369" spans="1:32" x14ac:dyDescent="0.25">
      <c r="A369" s="122">
        <f t="shared" si="49"/>
        <v>357</v>
      </c>
      <c r="B369" s="80" t="s">
        <v>878</v>
      </c>
      <c r="C369" s="122">
        <v>2</v>
      </c>
      <c r="D369" s="79" t="s">
        <v>843</v>
      </c>
      <c r="E369" s="79" t="s">
        <v>844</v>
      </c>
      <c r="F369" s="120">
        <v>23</v>
      </c>
      <c r="G369" s="79">
        <v>2021</v>
      </c>
      <c r="H369" s="81" t="s">
        <v>673</v>
      </c>
      <c r="I369" s="81" t="s">
        <v>859</v>
      </c>
      <c r="J369" s="81" t="s">
        <v>114</v>
      </c>
      <c r="L369" s="116" t="s">
        <v>860</v>
      </c>
      <c r="N369" s="79" t="s">
        <v>149</v>
      </c>
      <c r="O369" s="166">
        <v>1</v>
      </c>
      <c r="P369" s="83">
        <v>500000</v>
      </c>
      <c r="Q369" s="79" t="s">
        <v>861</v>
      </c>
      <c r="S369" s="122">
        <v>1</v>
      </c>
      <c r="T369" s="117">
        <v>23</v>
      </c>
      <c r="V369" s="79" t="str">
        <f>IF(AND(C369=2, T369&lt;&gt;""), _xlfn.IFNA(VLOOKUP(T369,'kk1'!$B$10:$C$109, 2, FALSE), ""), "")</f>
        <v>Balai Penyuluh KARANGPANDAN</v>
      </c>
      <c r="W369" s="117">
        <v>1</v>
      </c>
      <c r="X369" s="79" t="str">
        <f t="shared" si="42"/>
        <v>Baik</v>
      </c>
      <c r="Y369" s="79" t="str">
        <f t="shared" si="43"/>
        <v>Benar</v>
      </c>
      <c r="Z369" s="79">
        <f t="shared" si="44"/>
        <v>1</v>
      </c>
      <c r="AA369" s="79" t="str">
        <f t="shared" si="45"/>
        <v>update ta_kib_b set kd_ruang = 23 where idpemda = '10020010012001173'</v>
      </c>
      <c r="AB369" s="79" t="str">
        <f t="shared" si="46"/>
        <v>Ta_Fn_KIB_B_Sensus</v>
      </c>
      <c r="AC369" s="79" t="str">
        <f t="shared" si="47"/>
        <v>update Ta_Fn_KIB_B_Sensus set sensus = 1 where idpemda = '10020010012001173'</v>
      </c>
      <c r="AD369" s="79">
        <f>ROWS($B$13:B369)</f>
        <v>357</v>
      </c>
      <c r="AE369" s="79" t="str">
        <f>IF(W369='kk4-7'!$A$1, AD369, "")</f>
        <v/>
      </c>
      <c r="AF369" s="79">
        <f t="shared" si="48"/>
        <v>927</v>
      </c>
    </row>
    <row r="370" spans="1:32" x14ac:dyDescent="0.25">
      <c r="A370" s="122">
        <f t="shared" si="49"/>
        <v>358</v>
      </c>
      <c r="B370" s="80" t="s">
        <v>879</v>
      </c>
      <c r="C370" s="122">
        <v>2</v>
      </c>
      <c r="D370" s="79" t="s">
        <v>843</v>
      </c>
      <c r="E370" s="79" t="s">
        <v>844</v>
      </c>
      <c r="F370" s="120">
        <v>24</v>
      </c>
      <c r="G370" s="79">
        <v>2021</v>
      </c>
      <c r="H370" s="81" t="s">
        <v>673</v>
      </c>
      <c r="I370" s="81" t="s">
        <v>859</v>
      </c>
      <c r="J370" s="81" t="s">
        <v>114</v>
      </c>
      <c r="L370" s="116" t="s">
        <v>860</v>
      </c>
      <c r="N370" s="79" t="s">
        <v>149</v>
      </c>
      <c r="O370" s="166">
        <v>1</v>
      </c>
      <c r="P370" s="83">
        <v>500000</v>
      </c>
      <c r="Q370" s="79" t="s">
        <v>861</v>
      </c>
      <c r="S370" s="122">
        <v>1</v>
      </c>
      <c r="T370" s="117">
        <v>23</v>
      </c>
      <c r="V370" s="79" t="str">
        <f>IF(AND(C370=2, T370&lt;&gt;""), _xlfn.IFNA(VLOOKUP(T370,'kk1'!$B$10:$C$109, 2, FALSE), ""), "")</f>
        <v>Balai Penyuluh KARANGPANDAN</v>
      </c>
      <c r="W370" s="117">
        <v>1</v>
      </c>
      <c r="X370" s="79" t="str">
        <f t="shared" si="42"/>
        <v>Baik</v>
      </c>
      <c r="Y370" s="79" t="str">
        <f t="shared" si="43"/>
        <v>Benar</v>
      </c>
      <c r="Z370" s="79">
        <f t="shared" si="44"/>
        <v>1</v>
      </c>
      <c r="AA370" s="79" t="str">
        <f t="shared" si="45"/>
        <v>update ta_kib_b set kd_ruang = 23 where idpemda = '10020010012001174'</v>
      </c>
      <c r="AB370" s="79" t="str">
        <f t="shared" si="46"/>
        <v>Ta_Fn_KIB_B_Sensus</v>
      </c>
      <c r="AC370" s="79" t="str">
        <f t="shared" si="47"/>
        <v>update Ta_Fn_KIB_B_Sensus set sensus = 1 where idpemda = '10020010012001174'</v>
      </c>
      <c r="AD370" s="79">
        <f>ROWS($B$13:B370)</f>
        <v>358</v>
      </c>
      <c r="AE370" s="79" t="str">
        <f>IF(W370='kk4-7'!$A$1, AD370, "")</f>
        <v/>
      </c>
      <c r="AF370" s="79">
        <f t="shared" si="48"/>
        <v>928</v>
      </c>
    </row>
    <row r="371" spans="1:32" x14ac:dyDescent="0.25">
      <c r="A371" s="122">
        <f t="shared" si="49"/>
        <v>359</v>
      </c>
      <c r="B371" s="80" t="s">
        <v>880</v>
      </c>
      <c r="C371" s="122">
        <v>2</v>
      </c>
      <c r="D371" s="79" t="s">
        <v>843</v>
      </c>
      <c r="E371" s="79" t="s">
        <v>844</v>
      </c>
      <c r="F371" s="120">
        <v>25</v>
      </c>
      <c r="G371" s="79">
        <v>2021</v>
      </c>
      <c r="H371" s="81" t="s">
        <v>673</v>
      </c>
      <c r="I371" s="81" t="s">
        <v>859</v>
      </c>
      <c r="J371" s="81" t="s">
        <v>114</v>
      </c>
      <c r="L371" s="116" t="s">
        <v>860</v>
      </c>
      <c r="N371" s="79" t="s">
        <v>149</v>
      </c>
      <c r="O371" s="166">
        <v>1</v>
      </c>
      <c r="P371" s="83">
        <v>500000</v>
      </c>
      <c r="Q371" s="79" t="s">
        <v>861</v>
      </c>
      <c r="S371" s="122">
        <v>1</v>
      </c>
      <c r="T371" s="117">
        <v>23</v>
      </c>
      <c r="V371" s="79" t="str">
        <f>IF(AND(C371=2, T371&lt;&gt;""), _xlfn.IFNA(VLOOKUP(T371,'kk1'!$B$10:$C$109, 2, FALSE), ""), "")</f>
        <v>Balai Penyuluh KARANGPANDAN</v>
      </c>
      <c r="W371" s="117">
        <v>1</v>
      </c>
      <c r="X371" s="79" t="str">
        <f t="shared" si="42"/>
        <v>Baik</v>
      </c>
      <c r="Y371" s="79" t="str">
        <f t="shared" si="43"/>
        <v>Benar</v>
      </c>
      <c r="Z371" s="79">
        <f t="shared" si="44"/>
        <v>1</v>
      </c>
      <c r="AA371" s="79" t="str">
        <f t="shared" si="45"/>
        <v>update ta_kib_b set kd_ruang = 23 where idpemda = '10020010012001175'</v>
      </c>
      <c r="AB371" s="79" t="str">
        <f t="shared" si="46"/>
        <v>Ta_Fn_KIB_B_Sensus</v>
      </c>
      <c r="AC371" s="79" t="str">
        <f t="shared" si="47"/>
        <v>update Ta_Fn_KIB_B_Sensus set sensus = 1 where idpemda = '10020010012001175'</v>
      </c>
      <c r="AD371" s="79">
        <f>ROWS($B$13:B371)</f>
        <v>359</v>
      </c>
      <c r="AE371" s="79" t="str">
        <f>IF(W371='kk4-7'!$A$1, AD371, "")</f>
        <v/>
      </c>
      <c r="AF371" s="79">
        <f t="shared" si="48"/>
        <v>929</v>
      </c>
    </row>
    <row r="372" spans="1:32" x14ac:dyDescent="0.25">
      <c r="A372" s="122">
        <f t="shared" si="49"/>
        <v>360</v>
      </c>
      <c r="B372" s="80" t="s">
        <v>881</v>
      </c>
      <c r="C372" s="122">
        <v>2</v>
      </c>
      <c r="D372" s="79" t="s">
        <v>843</v>
      </c>
      <c r="E372" s="79" t="s">
        <v>844</v>
      </c>
      <c r="F372" s="120">
        <v>26</v>
      </c>
      <c r="G372" s="79">
        <v>2021</v>
      </c>
      <c r="H372" s="81" t="s">
        <v>673</v>
      </c>
      <c r="I372" s="81" t="s">
        <v>859</v>
      </c>
      <c r="J372" s="81" t="s">
        <v>114</v>
      </c>
      <c r="L372" s="116" t="s">
        <v>860</v>
      </c>
      <c r="N372" s="79" t="s">
        <v>149</v>
      </c>
      <c r="O372" s="166">
        <v>1</v>
      </c>
      <c r="P372" s="83">
        <v>500000</v>
      </c>
      <c r="Q372" s="79" t="s">
        <v>861</v>
      </c>
      <c r="S372" s="122">
        <v>1</v>
      </c>
      <c r="T372" s="117">
        <v>23</v>
      </c>
      <c r="V372" s="79" t="str">
        <f>IF(AND(C372=2, T372&lt;&gt;""), _xlfn.IFNA(VLOOKUP(T372,'kk1'!$B$10:$C$109, 2, FALSE), ""), "")</f>
        <v>Balai Penyuluh KARANGPANDAN</v>
      </c>
      <c r="W372" s="117">
        <v>1</v>
      </c>
      <c r="X372" s="79" t="str">
        <f t="shared" si="42"/>
        <v>Baik</v>
      </c>
      <c r="Y372" s="79" t="str">
        <f t="shared" si="43"/>
        <v>Benar</v>
      </c>
      <c r="Z372" s="79">
        <f t="shared" si="44"/>
        <v>1</v>
      </c>
      <c r="AA372" s="79" t="str">
        <f t="shared" si="45"/>
        <v>update ta_kib_b set kd_ruang = 23 where idpemda = '10020010012001176'</v>
      </c>
      <c r="AB372" s="79" t="str">
        <f t="shared" si="46"/>
        <v>Ta_Fn_KIB_B_Sensus</v>
      </c>
      <c r="AC372" s="79" t="str">
        <f t="shared" si="47"/>
        <v>update Ta_Fn_KIB_B_Sensus set sensus = 1 where idpemda = '10020010012001176'</v>
      </c>
      <c r="AD372" s="79">
        <f>ROWS($B$13:B372)</f>
        <v>360</v>
      </c>
      <c r="AE372" s="79" t="str">
        <f>IF(W372='kk4-7'!$A$1, AD372, "")</f>
        <v/>
      </c>
      <c r="AF372" s="79">
        <f t="shared" si="48"/>
        <v>930</v>
      </c>
    </row>
    <row r="373" spans="1:32" x14ac:dyDescent="0.25">
      <c r="A373" s="122">
        <f t="shared" si="49"/>
        <v>361</v>
      </c>
      <c r="B373" s="80" t="s">
        <v>882</v>
      </c>
      <c r="C373" s="122">
        <v>2</v>
      </c>
      <c r="D373" s="79" t="s">
        <v>843</v>
      </c>
      <c r="E373" s="79" t="s">
        <v>844</v>
      </c>
      <c r="F373" s="120">
        <v>27</v>
      </c>
      <c r="G373" s="79">
        <v>2021</v>
      </c>
      <c r="H373" s="81" t="s">
        <v>673</v>
      </c>
      <c r="I373" s="81" t="s">
        <v>859</v>
      </c>
      <c r="J373" s="81" t="s">
        <v>114</v>
      </c>
      <c r="L373" s="116" t="s">
        <v>860</v>
      </c>
      <c r="N373" s="79" t="s">
        <v>149</v>
      </c>
      <c r="O373" s="166">
        <v>1</v>
      </c>
      <c r="P373" s="83">
        <v>500000</v>
      </c>
      <c r="Q373" s="79" t="s">
        <v>861</v>
      </c>
      <c r="S373" s="122">
        <v>1</v>
      </c>
      <c r="T373" s="117">
        <v>23</v>
      </c>
      <c r="V373" s="79" t="str">
        <f>IF(AND(C373=2, T373&lt;&gt;""), _xlfn.IFNA(VLOOKUP(T373,'kk1'!$B$10:$C$109, 2, FALSE), ""), "")</f>
        <v>Balai Penyuluh KARANGPANDAN</v>
      </c>
      <c r="W373" s="117">
        <v>1</v>
      </c>
      <c r="X373" s="79" t="str">
        <f t="shared" si="42"/>
        <v>Baik</v>
      </c>
      <c r="Y373" s="79" t="str">
        <f t="shared" si="43"/>
        <v>Benar</v>
      </c>
      <c r="Z373" s="79">
        <f t="shared" si="44"/>
        <v>1</v>
      </c>
      <c r="AA373" s="79" t="str">
        <f t="shared" si="45"/>
        <v>update ta_kib_b set kd_ruang = 23 where idpemda = '10020010012001177'</v>
      </c>
      <c r="AB373" s="79" t="str">
        <f t="shared" si="46"/>
        <v>Ta_Fn_KIB_B_Sensus</v>
      </c>
      <c r="AC373" s="79" t="str">
        <f t="shared" si="47"/>
        <v>update Ta_Fn_KIB_B_Sensus set sensus = 1 where idpemda = '10020010012001177'</v>
      </c>
      <c r="AD373" s="79">
        <f>ROWS($B$13:B373)</f>
        <v>361</v>
      </c>
      <c r="AE373" s="79" t="str">
        <f>IF(W373='kk4-7'!$A$1, AD373, "")</f>
        <v/>
      </c>
      <c r="AF373" s="79">
        <f t="shared" si="48"/>
        <v>934</v>
      </c>
    </row>
    <row r="374" spans="1:32" x14ac:dyDescent="0.25">
      <c r="A374" s="122">
        <f t="shared" si="49"/>
        <v>362</v>
      </c>
      <c r="B374" s="80" t="s">
        <v>883</v>
      </c>
      <c r="C374" s="122">
        <v>2</v>
      </c>
      <c r="D374" s="79" t="s">
        <v>843</v>
      </c>
      <c r="E374" s="79" t="s">
        <v>844</v>
      </c>
      <c r="F374" s="120">
        <v>28</v>
      </c>
      <c r="G374" s="79">
        <v>2021</v>
      </c>
      <c r="H374" s="81" t="s">
        <v>673</v>
      </c>
      <c r="I374" s="81" t="s">
        <v>859</v>
      </c>
      <c r="J374" s="81" t="s">
        <v>114</v>
      </c>
      <c r="L374" s="116" t="s">
        <v>860</v>
      </c>
      <c r="N374" s="79" t="s">
        <v>149</v>
      </c>
      <c r="O374" s="166">
        <v>1</v>
      </c>
      <c r="P374" s="83">
        <v>500000</v>
      </c>
      <c r="Q374" s="79" t="s">
        <v>861</v>
      </c>
      <c r="S374" s="122">
        <v>1</v>
      </c>
      <c r="T374" s="117">
        <v>23</v>
      </c>
      <c r="V374" s="79" t="str">
        <f>IF(AND(C374=2, T374&lt;&gt;""), _xlfn.IFNA(VLOOKUP(T374,'kk1'!$B$10:$C$109, 2, FALSE), ""), "")</f>
        <v>Balai Penyuluh KARANGPANDAN</v>
      </c>
      <c r="W374" s="117">
        <v>1</v>
      </c>
      <c r="X374" s="79" t="str">
        <f t="shared" si="42"/>
        <v>Baik</v>
      </c>
      <c r="Y374" s="79" t="str">
        <f t="shared" si="43"/>
        <v>Benar</v>
      </c>
      <c r="Z374" s="79">
        <f t="shared" si="44"/>
        <v>1</v>
      </c>
      <c r="AA374" s="79" t="str">
        <f t="shared" si="45"/>
        <v>update ta_kib_b set kd_ruang = 23 where idpemda = '10020010012001178'</v>
      </c>
      <c r="AB374" s="79" t="str">
        <f t="shared" si="46"/>
        <v>Ta_Fn_KIB_B_Sensus</v>
      </c>
      <c r="AC374" s="79" t="str">
        <f t="shared" si="47"/>
        <v>update Ta_Fn_KIB_B_Sensus set sensus = 1 where idpemda = '10020010012001178'</v>
      </c>
      <c r="AD374" s="79">
        <f>ROWS($B$13:B374)</f>
        <v>362</v>
      </c>
      <c r="AE374" s="79" t="str">
        <f>IF(W374='kk4-7'!$A$1, AD374, "")</f>
        <v/>
      </c>
      <c r="AF374" s="79">
        <f t="shared" si="48"/>
        <v>935</v>
      </c>
    </row>
    <row r="375" spans="1:32" x14ac:dyDescent="0.25">
      <c r="A375" s="122">
        <f t="shared" si="49"/>
        <v>363</v>
      </c>
      <c r="B375" s="80" t="s">
        <v>884</v>
      </c>
      <c r="C375" s="122">
        <v>2</v>
      </c>
      <c r="D375" s="79" t="s">
        <v>843</v>
      </c>
      <c r="E375" s="79" t="s">
        <v>844</v>
      </c>
      <c r="F375" s="120">
        <v>29</v>
      </c>
      <c r="G375" s="79">
        <v>2021</v>
      </c>
      <c r="H375" s="81" t="s">
        <v>673</v>
      </c>
      <c r="I375" s="81" t="s">
        <v>859</v>
      </c>
      <c r="J375" s="81" t="s">
        <v>114</v>
      </c>
      <c r="L375" s="116" t="s">
        <v>860</v>
      </c>
      <c r="N375" s="79" t="s">
        <v>149</v>
      </c>
      <c r="O375" s="166">
        <v>1</v>
      </c>
      <c r="P375" s="83">
        <v>500000</v>
      </c>
      <c r="Q375" s="79" t="s">
        <v>861</v>
      </c>
      <c r="S375" s="122">
        <v>1</v>
      </c>
      <c r="T375" s="117">
        <v>23</v>
      </c>
      <c r="V375" s="79" t="str">
        <f>IF(AND(C375=2, T375&lt;&gt;""), _xlfn.IFNA(VLOOKUP(T375,'kk1'!$B$10:$C$109, 2, FALSE), ""), "")</f>
        <v>Balai Penyuluh KARANGPANDAN</v>
      </c>
      <c r="W375" s="117">
        <v>1</v>
      </c>
      <c r="X375" s="79" t="str">
        <f t="shared" si="42"/>
        <v>Baik</v>
      </c>
      <c r="Y375" s="79" t="str">
        <f t="shared" si="43"/>
        <v>Benar</v>
      </c>
      <c r="Z375" s="79">
        <f t="shared" si="44"/>
        <v>1</v>
      </c>
      <c r="AA375" s="79" t="str">
        <f t="shared" si="45"/>
        <v>update ta_kib_b set kd_ruang = 23 where idpemda = '10020010012001179'</v>
      </c>
      <c r="AB375" s="79" t="str">
        <f t="shared" si="46"/>
        <v>Ta_Fn_KIB_B_Sensus</v>
      </c>
      <c r="AC375" s="79" t="str">
        <f t="shared" si="47"/>
        <v>update Ta_Fn_KIB_B_Sensus set sensus = 1 where idpemda = '10020010012001179'</v>
      </c>
      <c r="AD375" s="79">
        <f>ROWS($B$13:B375)</f>
        <v>363</v>
      </c>
      <c r="AE375" s="79" t="str">
        <f>IF(W375='kk4-7'!$A$1, AD375, "")</f>
        <v/>
      </c>
      <c r="AF375" s="79">
        <f t="shared" si="48"/>
        <v>936</v>
      </c>
    </row>
    <row r="376" spans="1:32" x14ac:dyDescent="0.25">
      <c r="A376" s="122">
        <f t="shared" si="49"/>
        <v>364</v>
      </c>
      <c r="B376" s="80" t="s">
        <v>885</v>
      </c>
      <c r="C376" s="122">
        <v>2</v>
      </c>
      <c r="D376" s="79" t="s">
        <v>843</v>
      </c>
      <c r="E376" s="79" t="s">
        <v>844</v>
      </c>
      <c r="F376" s="120">
        <v>30</v>
      </c>
      <c r="G376" s="79">
        <v>2021</v>
      </c>
      <c r="H376" s="81" t="s">
        <v>673</v>
      </c>
      <c r="I376" s="81" t="s">
        <v>859</v>
      </c>
      <c r="J376" s="81" t="s">
        <v>114</v>
      </c>
      <c r="L376" s="116" t="s">
        <v>860</v>
      </c>
      <c r="N376" s="79" t="s">
        <v>149</v>
      </c>
      <c r="O376" s="166">
        <v>1</v>
      </c>
      <c r="P376" s="83">
        <v>500000</v>
      </c>
      <c r="Q376" s="79" t="s">
        <v>861</v>
      </c>
      <c r="S376" s="122">
        <v>1</v>
      </c>
      <c r="T376" s="117">
        <v>23</v>
      </c>
      <c r="V376" s="79" t="str">
        <f>IF(AND(C376=2, T376&lt;&gt;""), _xlfn.IFNA(VLOOKUP(T376,'kk1'!$B$10:$C$109, 2, FALSE), ""), "")</f>
        <v>Balai Penyuluh KARANGPANDAN</v>
      </c>
      <c r="W376" s="117">
        <v>1</v>
      </c>
      <c r="X376" s="79" t="str">
        <f t="shared" si="42"/>
        <v>Baik</v>
      </c>
      <c r="Y376" s="79" t="str">
        <f t="shared" si="43"/>
        <v>Benar</v>
      </c>
      <c r="Z376" s="79">
        <f t="shared" si="44"/>
        <v>1</v>
      </c>
      <c r="AA376" s="79" t="str">
        <f t="shared" si="45"/>
        <v>update ta_kib_b set kd_ruang = 23 where idpemda = '10020010012001180'</v>
      </c>
      <c r="AB376" s="79" t="str">
        <f t="shared" si="46"/>
        <v>Ta_Fn_KIB_B_Sensus</v>
      </c>
      <c r="AC376" s="79" t="str">
        <f t="shared" si="47"/>
        <v>update Ta_Fn_KIB_B_Sensus set sensus = 1 where idpemda = '10020010012001180'</v>
      </c>
      <c r="AD376" s="79">
        <f>ROWS($B$13:B376)</f>
        <v>364</v>
      </c>
      <c r="AE376" s="79" t="str">
        <f>IF(W376='kk4-7'!$A$1, AD376, "")</f>
        <v/>
      </c>
      <c r="AF376" s="79">
        <f t="shared" si="48"/>
        <v>937</v>
      </c>
    </row>
    <row r="377" spans="1:32" x14ac:dyDescent="0.25">
      <c r="A377" s="122">
        <f t="shared" si="49"/>
        <v>365</v>
      </c>
      <c r="B377" s="80" t="s">
        <v>886</v>
      </c>
      <c r="C377" s="122">
        <v>2</v>
      </c>
      <c r="D377" s="79" t="s">
        <v>843</v>
      </c>
      <c r="E377" s="79" t="s">
        <v>844</v>
      </c>
      <c r="F377" s="120">
        <v>31</v>
      </c>
      <c r="G377" s="79">
        <v>2021</v>
      </c>
      <c r="H377" s="81" t="s">
        <v>673</v>
      </c>
      <c r="I377" s="81" t="s">
        <v>859</v>
      </c>
      <c r="J377" s="81" t="s">
        <v>114</v>
      </c>
      <c r="L377" s="116" t="s">
        <v>860</v>
      </c>
      <c r="N377" s="79" t="s">
        <v>149</v>
      </c>
      <c r="O377" s="166">
        <v>1</v>
      </c>
      <c r="P377" s="83">
        <v>500000</v>
      </c>
      <c r="Q377" s="79" t="s">
        <v>861</v>
      </c>
      <c r="S377" s="122">
        <v>1</v>
      </c>
      <c r="T377" s="117">
        <v>23</v>
      </c>
      <c r="V377" s="79" t="str">
        <f>IF(AND(C377=2, T377&lt;&gt;""), _xlfn.IFNA(VLOOKUP(T377,'kk1'!$B$10:$C$109, 2, FALSE), ""), "")</f>
        <v>Balai Penyuluh KARANGPANDAN</v>
      </c>
      <c r="W377" s="117">
        <v>1</v>
      </c>
      <c r="X377" s="79" t="str">
        <f t="shared" si="42"/>
        <v>Baik</v>
      </c>
      <c r="Y377" s="79" t="str">
        <f t="shared" si="43"/>
        <v>Benar</v>
      </c>
      <c r="Z377" s="79">
        <f t="shared" si="44"/>
        <v>1</v>
      </c>
      <c r="AA377" s="79" t="str">
        <f t="shared" si="45"/>
        <v>update ta_kib_b set kd_ruang = 23 where idpemda = '10020010012001181'</v>
      </c>
      <c r="AB377" s="79" t="str">
        <f t="shared" si="46"/>
        <v>Ta_Fn_KIB_B_Sensus</v>
      </c>
      <c r="AC377" s="79" t="str">
        <f t="shared" si="47"/>
        <v>update Ta_Fn_KIB_B_Sensus set sensus = 1 where idpemda = '10020010012001181'</v>
      </c>
      <c r="AD377" s="79">
        <f>ROWS($B$13:B377)</f>
        <v>365</v>
      </c>
      <c r="AE377" s="79" t="str">
        <f>IF(W377='kk4-7'!$A$1, AD377, "")</f>
        <v/>
      </c>
      <c r="AF377" s="79">
        <f t="shared" si="48"/>
        <v>938</v>
      </c>
    </row>
    <row r="378" spans="1:32" x14ac:dyDescent="0.25">
      <c r="A378" s="122">
        <f t="shared" si="49"/>
        <v>366</v>
      </c>
      <c r="B378" s="80" t="s">
        <v>887</v>
      </c>
      <c r="C378" s="122">
        <v>2</v>
      </c>
      <c r="D378" s="79" t="s">
        <v>843</v>
      </c>
      <c r="E378" s="79" t="s">
        <v>844</v>
      </c>
      <c r="F378" s="120">
        <v>32</v>
      </c>
      <c r="G378" s="79">
        <v>2021</v>
      </c>
      <c r="H378" s="81" t="s">
        <v>673</v>
      </c>
      <c r="I378" s="81" t="s">
        <v>859</v>
      </c>
      <c r="J378" s="81" t="s">
        <v>114</v>
      </c>
      <c r="L378" s="116" t="s">
        <v>860</v>
      </c>
      <c r="N378" s="79" t="s">
        <v>149</v>
      </c>
      <c r="O378" s="166">
        <v>1</v>
      </c>
      <c r="P378" s="83">
        <v>500000</v>
      </c>
      <c r="Q378" s="79" t="s">
        <v>861</v>
      </c>
      <c r="S378" s="122">
        <v>1</v>
      </c>
      <c r="T378" s="117">
        <v>23</v>
      </c>
      <c r="V378" s="79" t="str">
        <f>IF(AND(C378=2, T378&lt;&gt;""), _xlfn.IFNA(VLOOKUP(T378,'kk1'!$B$10:$C$109, 2, FALSE), ""), "")</f>
        <v>Balai Penyuluh KARANGPANDAN</v>
      </c>
      <c r="W378" s="117">
        <v>1</v>
      </c>
      <c r="X378" s="79" t="str">
        <f t="shared" si="42"/>
        <v>Baik</v>
      </c>
      <c r="Y378" s="79" t="str">
        <f t="shared" si="43"/>
        <v>Benar</v>
      </c>
      <c r="Z378" s="79">
        <f t="shared" si="44"/>
        <v>1</v>
      </c>
      <c r="AA378" s="79" t="str">
        <f t="shared" si="45"/>
        <v>update ta_kib_b set kd_ruang = 23 where idpemda = '10020010012001182'</v>
      </c>
      <c r="AB378" s="79" t="str">
        <f t="shared" si="46"/>
        <v>Ta_Fn_KIB_B_Sensus</v>
      </c>
      <c r="AC378" s="79" t="str">
        <f t="shared" si="47"/>
        <v>update Ta_Fn_KIB_B_Sensus set sensus = 1 where idpemda = '10020010012001182'</v>
      </c>
      <c r="AD378" s="79">
        <f>ROWS($B$13:B378)</f>
        <v>366</v>
      </c>
      <c r="AE378" s="79" t="str">
        <f>IF(W378='kk4-7'!$A$1, AD378, "")</f>
        <v/>
      </c>
      <c r="AF378" s="79">
        <f t="shared" si="48"/>
        <v>939</v>
      </c>
    </row>
    <row r="379" spans="1:32" x14ac:dyDescent="0.25">
      <c r="A379" s="122">
        <f t="shared" si="49"/>
        <v>367</v>
      </c>
      <c r="B379" s="80" t="s">
        <v>888</v>
      </c>
      <c r="C379" s="122">
        <v>2</v>
      </c>
      <c r="D379" s="79" t="s">
        <v>843</v>
      </c>
      <c r="E379" s="79" t="s">
        <v>844</v>
      </c>
      <c r="F379" s="120">
        <v>33</v>
      </c>
      <c r="G379" s="79">
        <v>2021</v>
      </c>
      <c r="H379" s="81" t="s">
        <v>673</v>
      </c>
      <c r="I379" s="81" t="s">
        <v>859</v>
      </c>
      <c r="J379" s="81" t="s">
        <v>114</v>
      </c>
      <c r="L379" s="116" t="s">
        <v>860</v>
      </c>
      <c r="N379" s="79" t="s">
        <v>149</v>
      </c>
      <c r="O379" s="166">
        <v>1</v>
      </c>
      <c r="P379" s="83">
        <v>500000</v>
      </c>
      <c r="Q379" s="79" t="s">
        <v>861</v>
      </c>
      <c r="S379" s="122">
        <v>1</v>
      </c>
      <c r="T379" s="117">
        <v>23</v>
      </c>
      <c r="V379" s="79" t="str">
        <f>IF(AND(C379=2, T379&lt;&gt;""), _xlfn.IFNA(VLOOKUP(T379,'kk1'!$B$10:$C$109, 2, FALSE), ""), "")</f>
        <v>Balai Penyuluh KARANGPANDAN</v>
      </c>
      <c r="W379" s="117">
        <v>1</v>
      </c>
      <c r="X379" s="79" t="str">
        <f t="shared" si="42"/>
        <v>Baik</v>
      </c>
      <c r="Y379" s="79" t="str">
        <f t="shared" si="43"/>
        <v>Benar</v>
      </c>
      <c r="Z379" s="79">
        <f t="shared" si="44"/>
        <v>1</v>
      </c>
      <c r="AA379" s="79" t="str">
        <f t="shared" si="45"/>
        <v>update ta_kib_b set kd_ruang = 23 where idpemda = '10020010012001183'</v>
      </c>
      <c r="AB379" s="79" t="str">
        <f t="shared" si="46"/>
        <v>Ta_Fn_KIB_B_Sensus</v>
      </c>
      <c r="AC379" s="79" t="str">
        <f t="shared" si="47"/>
        <v>update Ta_Fn_KIB_B_Sensus set sensus = 1 where idpemda = '10020010012001183'</v>
      </c>
      <c r="AD379" s="79">
        <f>ROWS($B$13:B379)</f>
        <v>367</v>
      </c>
      <c r="AE379" s="79" t="str">
        <f>IF(W379='kk4-7'!$A$1, AD379, "")</f>
        <v/>
      </c>
      <c r="AF379" s="79">
        <f t="shared" si="48"/>
        <v>940</v>
      </c>
    </row>
    <row r="380" spans="1:32" x14ac:dyDescent="0.25">
      <c r="A380" s="122">
        <f t="shared" si="49"/>
        <v>368</v>
      </c>
      <c r="B380" s="80" t="s">
        <v>889</v>
      </c>
      <c r="C380" s="122">
        <v>2</v>
      </c>
      <c r="D380" s="79" t="s">
        <v>843</v>
      </c>
      <c r="E380" s="79" t="s">
        <v>844</v>
      </c>
      <c r="F380" s="120">
        <v>34</v>
      </c>
      <c r="G380" s="79">
        <v>2021</v>
      </c>
      <c r="H380" s="81" t="s">
        <v>673</v>
      </c>
      <c r="I380" s="81" t="s">
        <v>859</v>
      </c>
      <c r="J380" s="81" t="s">
        <v>114</v>
      </c>
      <c r="L380" s="116" t="s">
        <v>860</v>
      </c>
      <c r="N380" s="79" t="s">
        <v>149</v>
      </c>
      <c r="O380" s="166">
        <v>1</v>
      </c>
      <c r="P380" s="83">
        <v>500000</v>
      </c>
      <c r="Q380" s="79" t="s">
        <v>861</v>
      </c>
      <c r="S380" s="122">
        <v>1</v>
      </c>
      <c r="T380" s="117">
        <v>23</v>
      </c>
      <c r="V380" s="79" t="str">
        <f>IF(AND(C380=2, T380&lt;&gt;""), _xlfn.IFNA(VLOOKUP(T380,'kk1'!$B$10:$C$109, 2, FALSE), ""), "")</f>
        <v>Balai Penyuluh KARANGPANDAN</v>
      </c>
      <c r="W380" s="117">
        <v>1</v>
      </c>
      <c r="X380" s="79" t="str">
        <f t="shared" si="42"/>
        <v>Baik</v>
      </c>
      <c r="Y380" s="79" t="str">
        <f t="shared" si="43"/>
        <v>Benar</v>
      </c>
      <c r="Z380" s="79">
        <f t="shared" si="44"/>
        <v>1</v>
      </c>
      <c r="AA380" s="79" t="str">
        <f t="shared" si="45"/>
        <v>update ta_kib_b set kd_ruang = 23 where idpemda = '10020010012001184'</v>
      </c>
      <c r="AB380" s="79" t="str">
        <f t="shared" si="46"/>
        <v>Ta_Fn_KIB_B_Sensus</v>
      </c>
      <c r="AC380" s="79" t="str">
        <f t="shared" si="47"/>
        <v>update Ta_Fn_KIB_B_Sensus set sensus = 1 where idpemda = '10020010012001184'</v>
      </c>
      <c r="AD380" s="79">
        <f>ROWS($B$13:B380)</f>
        <v>368</v>
      </c>
      <c r="AE380" s="79" t="str">
        <f>IF(W380='kk4-7'!$A$1, AD380, "")</f>
        <v/>
      </c>
      <c r="AF380" s="79">
        <f t="shared" si="48"/>
        <v>948</v>
      </c>
    </row>
    <row r="381" spans="1:32" x14ac:dyDescent="0.25">
      <c r="A381" s="122">
        <f t="shared" si="49"/>
        <v>369</v>
      </c>
      <c r="B381" s="80" t="s">
        <v>890</v>
      </c>
      <c r="C381" s="122">
        <v>2</v>
      </c>
      <c r="D381" s="79" t="s">
        <v>843</v>
      </c>
      <c r="E381" s="79" t="s">
        <v>844</v>
      </c>
      <c r="F381" s="120">
        <v>35</v>
      </c>
      <c r="G381" s="79">
        <v>2021</v>
      </c>
      <c r="H381" s="81" t="s">
        <v>673</v>
      </c>
      <c r="I381" s="81" t="s">
        <v>859</v>
      </c>
      <c r="J381" s="81" t="s">
        <v>114</v>
      </c>
      <c r="L381" s="116" t="s">
        <v>860</v>
      </c>
      <c r="N381" s="79" t="s">
        <v>149</v>
      </c>
      <c r="O381" s="166">
        <v>1</v>
      </c>
      <c r="P381" s="83">
        <v>500000</v>
      </c>
      <c r="Q381" s="79" t="s">
        <v>861</v>
      </c>
      <c r="S381" s="122">
        <v>1</v>
      </c>
      <c r="T381" s="117">
        <v>23</v>
      </c>
      <c r="V381" s="79" t="str">
        <f>IF(AND(C381=2, T381&lt;&gt;""), _xlfn.IFNA(VLOOKUP(T381,'kk1'!$B$10:$C$109, 2, FALSE), ""), "")</f>
        <v>Balai Penyuluh KARANGPANDAN</v>
      </c>
      <c r="W381" s="117">
        <v>1</v>
      </c>
      <c r="X381" s="79" t="str">
        <f t="shared" si="42"/>
        <v>Baik</v>
      </c>
      <c r="Y381" s="79" t="str">
        <f t="shared" si="43"/>
        <v>Benar</v>
      </c>
      <c r="Z381" s="79">
        <f t="shared" si="44"/>
        <v>1</v>
      </c>
      <c r="AA381" s="79" t="str">
        <f t="shared" si="45"/>
        <v>update ta_kib_b set kd_ruang = 23 where idpemda = '10020010012001185'</v>
      </c>
      <c r="AB381" s="79" t="str">
        <f t="shared" si="46"/>
        <v>Ta_Fn_KIB_B_Sensus</v>
      </c>
      <c r="AC381" s="79" t="str">
        <f t="shared" si="47"/>
        <v>update Ta_Fn_KIB_B_Sensus set sensus = 1 where idpemda = '10020010012001185'</v>
      </c>
      <c r="AD381" s="79">
        <f>ROWS($B$13:B381)</f>
        <v>369</v>
      </c>
      <c r="AE381" s="79" t="str">
        <f>IF(W381='kk4-7'!$A$1, AD381, "")</f>
        <v/>
      </c>
      <c r="AF381" s="79">
        <f t="shared" si="48"/>
        <v>949</v>
      </c>
    </row>
    <row r="382" spans="1:32" x14ac:dyDescent="0.25">
      <c r="A382" s="122">
        <f t="shared" si="49"/>
        <v>370</v>
      </c>
      <c r="B382" s="80" t="s">
        <v>891</v>
      </c>
      <c r="C382" s="122">
        <v>2</v>
      </c>
      <c r="D382" s="79" t="s">
        <v>843</v>
      </c>
      <c r="E382" s="79" t="s">
        <v>844</v>
      </c>
      <c r="F382" s="120">
        <v>36</v>
      </c>
      <c r="G382" s="79">
        <v>2021</v>
      </c>
      <c r="H382" s="81" t="s">
        <v>673</v>
      </c>
      <c r="I382" s="81" t="s">
        <v>859</v>
      </c>
      <c r="J382" s="81" t="s">
        <v>114</v>
      </c>
      <c r="L382" s="116" t="s">
        <v>860</v>
      </c>
      <c r="N382" s="79" t="s">
        <v>149</v>
      </c>
      <c r="O382" s="166">
        <v>1</v>
      </c>
      <c r="P382" s="83">
        <v>500000</v>
      </c>
      <c r="Q382" s="79" t="s">
        <v>861</v>
      </c>
      <c r="S382" s="122">
        <v>1</v>
      </c>
      <c r="T382" s="117">
        <v>23</v>
      </c>
      <c r="V382" s="79" t="str">
        <f>IF(AND(C382=2, T382&lt;&gt;""), _xlfn.IFNA(VLOOKUP(T382,'kk1'!$B$10:$C$109, 2, FALSE), ""), "")</f>
        <v>Balai Penyuluh KARANGPANDAN</v>
      </c>
      <c r="W382" s="117">
        <v>1</v>
      </c>
      <c r="X382" s="79" t="str">
        <f t="shared" si="42"/>
        <v>Baik</v>
      </c>
      <c r="Y382" s="79" t="str">
        <f t="shared" si="43"/>
        <v>Benar</v>
      </c>
      <c r="Z382" s="79">
        <f t="shared" si="44"/>
        <v>1</v>
      </c>
      <c r="AA382" s="79" t="str">
        <f t="shared" si="45"/>
        <v>update ta_kib_b set kd_ruang = 23 where idpemda = '10020010012001186'</v>
      </c>
      <c r="AB382" s="79" t="str">
        <f t="shared" si="46"/>
        <v>Ta_Fn_KIB_B_Sensus</v>
      </c>
      <c r="AC382" s="79" t="str">
        <f t="shared" si="47"/>
        <v>update Ta_Fn_KIB_B_Sensus set sensus = 1 where idpemda = '10020010012001186'</v>
      </c>
      <c r="AD382" s="79">
        <f>ROWS($B$13:B382)</f>
        <v>370</v>
      </c>
      <c r="AE382" s="79" t="str">
        <f>IF(W382='kk4-7'!$A$1, AD382, "")</f>
        <v/>
      </c>
      <c r="AF382" s="79">
        <f t="shared" si="48"/>
        <v>950</v>
      </c>
    </row>
    <row r="383" spans="1:32" x14ac:dyDescent="0.25">
      <c r="A383" s="122">
        <f t="shared" si="49"/>
        <v>371</v>
      </c>
      <c r="B383" s="80" t="s">
        <v>892</v>
      </c>
      <c r="C383" s="122">
        <v>2</v>
      </c>
      <c r="D383" s="79" t="s">
        <v>843</v>
      </c>
      <c r="E383" s="79" t="s">
        <v>844</v>
      </c>
      <c r="F383" s="120">
        <v>37</v>
      </c>
      <c r="G383" s="79">
        <v>2021</v>
      </c>
      <c r="H383" s="81" t="s">
        <v>673</v>
      </c>
      <c r="I383" s="81" t="s">
        <v>859</v>
      </c>
      <c r="J383" s="81" t="s">
        <v>114</v>
      </c>
      <c r="L383" s="116" t="s">
        <v>860</v>
      </c>
      <c r="N383" s="79" t="s">
        <v>149</v>
      </c>
      <c r="O383" s="166">
        <v>1</v>
      </c>
      <c r="P383" s="83">
        <v>500000</v>
      </c>
      <c r="Q383" s="79" t="s">
        <v>861</v>
      </c>
      <c r="S383" s="122">
        <v>1</v>
      </c>
      <c r="T383" s="117">
        <v>23</v>
      </c>
      <c r="V383" s="79" t="str">
        <f>IF(AND(C383=2, T383&lt;&gt;""), _xlfn.IFNA(VLOOKUP(T383,'kk1'!$B$10:$C$109, 2, FALSE), ""), "")</f>
        <v>Balai Penyuluh KARANGPANDAN</v>
      </c>
      <c r="W383" s="117">
        <v>1</v>
      </c>
      <c r="X383" s="79" t="str">
        <f t="shared" si="42"/>
        <v>Baik</v>
      </c>
      <c r="Y383" s="79" t="str">
        <f t="shared" si="43"/>
        <v>Benar</v>
      </c>
      <c r="Z383" s="79">
        <f t="shared" si="44"/>
        <v>1</v>
      </c>
      <c r="AA383" s="79" t="str">
        <f t="shared" si="45"/>
        <v>update ta_kib_b set kd_ruang = 23 where idpemda = '10020010012001187'</v>
      </c>
      <c r="AB383" s="79" t="str">
        <f t="shared" si="46"/>
        <v>Ta_Fn_KIB_B_Sensus</v>
      </c>
      <c r="AC383" s="79" t="str">
        <f t="shared" si="47"/>
        <v>update Ta_Fn_KIB_B_Sensus set sensus = 1 where idpemda = '10020010012001187'</v>
      </c>
      <c r="AD383" s="79">
        <f>ROWS($B$13:B383)</f>
        <v>371</v>
      </c>
      <c r="AE383" s="79" t="str">
        <f>IF(W383='kk4-7'!$A$1, AD383, "")</f>
        <v/>
      </c>
      <c r="AF383" s="79">
        <f t="shared" si="48"/>
        <v>951</v>
      </c>
    </row>
    <row r="384" spans="1:32" x14ac:dyDescent="0.25">
      <c r="A384" s="122">
        <f t="shared" si="49"/>
        <v>372</v>
      </c>
      <c r="B384" s="80" t="s">
        <v>893</v>
      </c>
      <c r="C384" s="122">
        <v>2</v>
      </c>
      <c r="D384" s="79" t="s">
        <v>843</v>
      </c>
      <c r="E384" s="79" t="s">
        <v>844</v>
      </c>
      <c r="F384" s="120">
        <v>38</v>
      </c>
      <c r="G384" s="79">
        <v>2021</v>
      </c>
      <c r="H384" s="81" t="s">
        <v>673</v>
      </c>
      <c r="I384" s="81" t="s">
        <v>859</v>
      </c>
      <c r="J384" s="81" t="s">
        <v>114</v>
      </c>
      <c r="L384" s="116" t="s">
        <v>860</v>
      </c>
      <c r="N384" s="79" t="s">
        <v>149</v>
      </c>
      <c r="O384" s="166">
        <v>1</v>
      </c>
      <c r="P384" s="83">
        <v>500000</v>
      </c>
      <c r="Q384" s="79" t="s">
        <v>861</v>
      </c>
      <c r="S384" s="122">
        <v>1</v>
      </c>
      <c r="T384" s="117">
        <v>23</v>
      </c>
      <c r="V384" s="79" t="str">
        <f>IF(AND(C384=2, T384&lt;&gt;""), _xlfn.IFNA(VLOOKUP(T384,'kk1'!$B$10:$C$109, 2, FALSE), ""), "")</f>
        <v>Balai Penyuluh KARANGPANDAN</v>
      </c>
      <c r="W384" s="117">
        <v>1</v>
      </c>
      <c r="X384" s="79" t="str">
        <f t="shared" si="42"/>
        <v>Baik</v>
      </c>
      <c r="Y384" s="79" t="str">
        <f t="shared" si="43"/>
        <v>Benar</v>
      </c>
      <c r="Z384" s="79">
        <f t="shared" si="44"/>
        <v>1</v>
      </c>
      <c r="AA384" s="79" t="str">
        <f t="shared" si="45"/>
        <v>update ta_kib_b set kd_ruang = 23 where idpemda = '10020010012001188'</v>
      </c>
      <c r="AB384" s="79" t="str">
        <f t="shared" si="46"/>
        <v>Ta_Fn_KIB_B_Sensus</v>
      </c>
      <c r="AC384" s="79" t="str">
        <f t="shared" si="47"/>
        <v>update Ta_Fn_KIB_B_Sensus set sensus = 1 where idpemda = '10020010012001188'</v>
      </c>
      <c r="AD384" s="79">
        <f>ROWS($B$13:B384)</f>
        <v>372</v>
      </c>
      <c r="AE384" s="79" t="str">
        <f>IF(W384='kk4-7'!$A$1, AD384, "")</f>
        <v/>
      </c>
      <c r="AF384" s="79">
        <f t="shared" si="48"/>
        <v>952</v>
      </c>
    </row>
    <row r="385" spans="1:32" x14ac:dyDescent="0.25">
      <c r="A385" s="122">
        <f t="shared" si="49"/>
        <v>373</v>
      </c>
      <c r="B385" s="80" t="s">
        <v>894</v>
      </c>
      <c r="C385" s="122">
        <v>2</v>
      </c>
      <c r="D385" s="79" t="s">
        <v>843</v>
      </c>
      <c r="E385" s="79" t="s">
        <v>844</v>
      </c>
      <c r="F385" s="120">
        <v>39</v>
      </c>
      <c r="G385" s="79">
        <v>2021</v>
      </c>
      <c r="H385" s="81" t="s">
        <v>673</v>
      </c>
      <c r="I385" s="81" t="s">
        <v>859</v>
      </c>
      <c r="J385" s="81" t="s">
        <v>114</v>
      </c>
      <c r="L385" s="116" t="s">
        <v>860</v>
      </c>
      <c r="N385" s="79" t="s">
        <v>149</v>
      </c>
      <c r="O385" s="166">
        <v>1</v>
      </c>
      <c r="P385" s="83">
        <v>500000</v>
      </c>
      <c r="Q385" s="79" t="s">
        <v>861</v>
      </c>
      <c r="S385" s="122">
        <v>1</v>
      </c>
      <c r="T385" s="117">
        <v>23</v>
      </c>
      <c r="V385" s="79" t="str">
        <f>IF(AND(C385=2, T385&lt;&gt;""), _xlfn.IFNA(VLOOKUP(T385,'kk1'!$B$10:$C$109, 2, FALSE), ""), "")</f>
        <v>Balai Penyuluh KARANGPANDAN</v>
      </c>
      <c r="W385" s="117">
        <v>1</v>
      </c>
      <c r="X385" s="79" t="str">
        <f t="shared" si="42"/>
        <v>Baik</v>
      </c>
      <c r="Y385" s="79" t="str">
        <f t="shared" si="43"/>
        <v>Benar</v>
      </c>
      <c r="Z385" s="79">
        <f t="shared" si="44"/>
        <v>1</v>
      </c>
      <c r="AA385" s="79" t="str">
        <f t="shared" si="45"/>
        <v>update ta_kib_b set kd_ruang = 23 where idpemda = '10020010012001189'</v>
      </c>
      <c r="AB385" s="79" t="str">
        <f t="shared" si="46"/>
        <v>Ta_Fn_KIB_B_Sensus</v>
      </c>
      <c r="AC385" s="79" t="str">
        <f t="shared" si="47"/>
        <v>update Ta_Fn_KIB_B_Sensus set sensus = 1 where idpemda = '10020010012001189'</v>
      </c>
      <c r="AD385" s="79">
        <f>ROWS($B$13:B385)</f>
        <v>373</v>
      </c>
      <c r="AE385" s="79" t="str">
        <f>IF(W385='kk4-7'!$A$1, AD385, "")</f>
        <v/>
      </c>
      <c r="AF385" s="79">
        <f t="shared" si="48"/>
        <v>953</v>
      </c>
    </row>
    <row r="386" spans="1:32" x14ac:dyDescent="0.25">
      <c r="A386" s="122">
        <f t="shared" si="49"/>
        <v>374</v>
      </c>
      <c r="B386" s="80" t="s">
        <v>895</v>
      </c>
      <c r="C386" s="122">
        <v>2</v>
      </c>
      <c r="D386" s="79" t="s">
        <v>843</v>
      </c>
      <c r="E386" s="79" t="s">
        <v>844</v>
      </c>
      <c r="F386" s="120">
        <v>40</v>
      </c>
      <c r="G386" s="79">
        <v>2021</v>
      </c>
      <c r="H386" s="81" t="s">
        <v>673</v>
      </c>
      <c r="I386" s="81" t="s">
        <v>859</v>
      </c>
      <c r="J386" s="81" t="s">
        <v>114</v>
      </c>
      <c r="L386" s="116" t="s">
        <v>860</v>
      </c>
      <c r="N386" s="79" t="s">
        <v>149</v>
      </c>
      <c r="O386" s="166">
        <v>1</v>
      </c>
      <c r="P386" s="83">
        <v>500000</v>
      </c>
      <c r="Q386" s="79" t="s">
        <v>861</v>
      </c>
      <c r="S386" s="122">
        <v>1</v>
      </c>
      <c r="T386" s="117">
        <v>23</v>
      </c>
      <c r="V386" s="79" t="str">
        <f>IF(AND(C386=2, T386&lt;&gt;""), _xlfn.IFNA(VLOOKUP(T386,'kk1'!$B$10:$C$109, 2, FALSE), ""), "")</f>
        <v>Balai Penyuluh KARANGPANDAN</v>
      </c>
      <c r="W386" s="117">
        <v>1</v>
      </c>
      <c r="X386" s="79" t="str">
        <f t="shared" si="42"/>
        <v>Baik</v>
      </c>
      <c r="Y386" s="79" t="str">
        <f t="shared" si="43"/>
        <v>Benar</v>
      </c>
      <c r="Z386" s="79">
        <f t="shared" si="44"/>
        <v>1</v>
      </c>
      <c r="AA386" s="79" t="str">
        <f t="shared" si="45"/>
        <v>update ta_kib_b set kd_ruang = 23 where idpemda = '10020010012001190'</v>
      </c>
      <c r="AB386" s="79" t="str">
        <f t="shared" si="46"/>
        <v>Ta_Fn_KIB_B_Sensus</v>
      </c>
      <c r="AC386" s="79" t="str">
        <f t="shared" si="47"/>
        <v>update Ta_Fn_KIB_B_Sensus set sensus = 1 where idpemda = '10020010012001190'</v>
      </c>
      <c r="AD386" s="79">
        <f>ROWS($B$13:B386)</f>
        <v>374</v>
      </c>
      <c r="AE386" s="79" t="str">
        <f>IF(W386='kk4-7'!$A$1, AD386, "")</f>
        <v/>
      </c>
      <c r="AF386" s="79">
        <f t="shared" si="48"/>
        <v>954</v>
      </c>
    </row>
    <row r="387" spans="1:32" x14ac:dyDescent="0.25">
      <c r="A387" s="122">
        <f t="shared" si="49"/>
        <v>375</v>
      </c>
      <c r="B387" s="80" t="s">
        <v>896</v>
      </c>
      <c r="C387" s="122">
        <v>2</v>
      </c>
      <c r="D387" s="79" t="s">
        <v>843</v>
      </c>
      <c r="E387" s="79" t="s">
        <v>844</v>
      </c>
      <c r="F387" s="120">
        <v>41</v>
      </c>
      <c r="G387" s="79">
        <v>2021</v>
      </c>
      <c r="H387" s="81" t="s">
        <v>673</v>
      </c>
      <c r="I387" s="81" t="s">
        <v>859</v>
      </c>
      <c r="J387" s="81" t="s">
        <v>114</v>
      </c>
      <c r="L387" s="116" t="s">
        <v>860</v>
      </c>
      <c r="N387" s="79" t="s">
        <v>149</v>
      </c>
      <c r="O387" s="166">
        <v>1</v>
      </c>
      <c r="P387" s="83">
        <v>500000</v>
      </c>
      <c r="Q387" s="79" t="s">
        <v>861</v>
      </c>
      <c r="S387" s="122">
        <v>1</v>
      </c>
      <c r="T387" s="117">
        <v>23</v>
      </c>
      <c r="V387" s="79" t="str">
        <f>IF(AND(C387=2, T387&lt;&gt;""), _xlfn.IFNA(VLOOKUP(T387,'kk1'!$B$10:$C$109, 2, FALSE), ""), "")</f>
        <v>Balai Penyuluh KARANGPANDAN</v>
      </c>
      <c r="W387" s="117">
        <v>1</v>
      </c>
      <c r="X387" s="79" t="str">
        <f t="shared" si="42"/>
        <v>Baik</v>
      </c>
      <c r="Y387" s="79" t="str">
        <f t="shared" si="43"/>
        <v>Benar</v>
      </c>
      <c r="Z387" s="79">
        <f t="shared" si="44"/>
        <v>1</v>
      </c>
      <c r="AA387" s="79" t="str">
        <f t="shared" si="45"/>
        <v>update ta_kib_b set kd_ruang = 23 where idpemda = '10020010012001191'</v>
      </c>
      <c r="AB387" s="79" t="str">
        <f t="shared" si="46"/>
        <v>Ta_Fn_KIB_B_Sensus</v>
      </c>
      <c r="AC387" s="79" t="str">
        <f t="shared" si="47"/>
        <v>update Ta_Fn_KIB_B_Sensus set sensus = 1 where idpemda = '10020010012001191'</v>
      </c>
      <c r="AD387" s="79">
        <f>ROWS($B$13:B387)</f>
        <v>375</v>
      </c>
      <c r="AE387" s="79" t="str">
        <f>IF(W387='kk4-7'!$A$1, AD387, "")</f>
        <v/>
      </c>
      <c r="AF387" s="79">
        <f t="shared" si="48"/>
        <v>955</v>
      </c>
    </row>
    <row r="388" spans="1:32" x14ac:dyDescent="0.25">
      <c r="A388" s="122">
        <f t="shared" si="49"/>
        <v>376</v>
      </c>
      <c r="B388" s="80" t="s">
        <v>897</v>
      </c>
      <c r="C388" s="122">
        <v>2</v>
      </c>
      <c r="D388" s="79" t="s">
        <v>843</v>
      </c>
      <c r="E388" s="79" t="s">
        <v>844</v>
      </c>
      <c r="F388" s="120">
        <v>42</v>
      </c>
      <c r="G388" s="79">
        <v>2021</v>
      </c>
      <c r="H388" s="81" t="s">
        <v>673</v>
      </c>
      <c r="I388" s="81" t="s">
        <v>859</v>
      </c>
      <c r="J388" s="81" t="s">
        <v>114</v>
      </c>
      <c r="L388" s="116" t="s">
        <v>860</v>
      </c>
      <c r="N388" s="79" t="s">
        <v>149</v>
      </c>
      <c r="O388" s="166">
        <v>1</v>
      </c>
      <c r="P388" s="83">
        <v>500000</v>
      </c>
      <c r="Q388" s="79" t="s">
        <v>861</v>
      </c>
      <c r="S388" s="122">
        <v>1</v>
      </c>
      <c r="T388" s="117">
        <v>23</v>
      </c>
      <c r="V388" s="79" t="str">
        <f>IF(AND(C388=2, T388&lt;&gt;""), _xlfn.IFNA(VLOOKUP(T388,'kk1'!$B$10:$C$109, 2, FALSE), ""), "")</f>
        <v>Balai Penyuluh KARANGPANDAN</v>
      </c>
      <c r="W388" s="117">
        <v>1</v>
      </c>
      <c r="X388" s="79" t="str">
        <f t="shared" si="42"/>
        <v>Baik</v>
      </c>
      <c r="Y388" s="79" t="str">
        <f t="shared" si="43"/>
        <v>Benar</v>
      </c>
      <c r="Z388" s="79">
        <f t="shared" si="44"/>
        <v>1</v>
      </c>
      <c r="AA388" s="79" t="str">
        <f t="shared" si="45"/>
        <v>update ta_kib_b set kd_ruang = 23 where idpemda = '10020010012001192'</v>
      </c>
      <c r="AB388" s="79" t="str">
        <f t="shared" si="46"/>
        <v>Ta_Fn_KIB_B_Sensus</v>
      </c>
      <c r="AC388" s="79" t="str">
        <f t="shared" si="47"/>
        <v>update Ta_Fn_KIB_B_Sensus set sensus = 1 where idpemda = '10020010012001192'</v>
      </c>
      <c r="AD388" s="79">
        <f>ROWS($B$13:B388)</f>
        <v>376</v>
      </c>
      <c r="AE388" s="79" t="str">
        <f>IF(W388='kk4-7'!$A$1, AD388, "")</f>
        <v/>
      </c>
      <c r="AF388" s="79">
        <f t="shared" si="48"/>
        <v>956</v>
      </c>
    </row>
    <row r="389" spans="1:32" x14ac:dyDescent="0.25">
      <c r="A389" s="122">
        <f t="shared" si="49"/>
        <v>377</v>
      </c>
      <c r="B389" s="80" t="s">
        <v>898</v>
      </c>
      <c r="C389" s="122">
        <v>2</v>
      </c>
      <c r="D389" s="79" t="s">
        <v>843</v>
      </c>
      <c r="E389" s="79" t="s">
        <v>844</v>
      </c>
      <c r="F389" s="120">
        <v>43</v>
      </c>
      <c r="G389" s="79">
        <v>2021</v>
      </c>
      <c r="H389" s="81" t="s">
        <v>673</v>
      </c>
      <c r="I389" s="81" t="s">
        <v>859</v>
      </c>
      <c r="J389" s="81" t="s">
        <v>114</v>
      </c>
      <c r="L389" s="116" t="s">
        <v>860</v>
      </c>
      <c r="N389" s="79" t="s">
        <v>149</v>
      </c>
      <c r="O389" s="166">
        <v>1</v>
      </c>
      <c r="P389" s="83">
        <v>500000</v>
      </c>
      <c r="Q389" s="79" t="s">
        <v>861</v>
      </c>
      <c r="S389" s="122">
        <v>1</v>
      </c>
      <c r="T389" s="117">
        <v>23</v>
      </c>
      <c r="V389" s="79" t="str">
        <f>IF(AND(C389=2, T389&lt;&gt;""), _xlfn.IFNA(VLOOKUP(T389,'kk1'!$B$10:$C$109, 2, FALSE), ""), "")</f>
        <v>Balai Penyuluh KARANGPANDAN</v>
      </c>
      <c r="W389" s="117">
        <v>1</v>
      </c>
      <c r="X389" s="79" t="str">
        <f t="shared" si="42"/>
        <v>Baik</v>
      </c>
      <c r="Y389" s="79" t="str">
        <f t="shared" si="43"/>
        <v>Benar</v>
      </c>
      <c r="Z389" s="79">
        <f t="shared" si="44"/>
        <v>1</v>
      </c>
      <c r="AA389" s="79" t="str">
        <f t="shared" si="45"/>
        <v>update ta_kib_b set kd_ruang = 23 where idpemda = '10020010012001193'</v>
      </c>
      <c r="AB389" s="79" t="str">
        <f t="shared" si="46"/>
        <v>Ta_Fn_KIB_B_Sensus</v>
      </c>
      <c r="AC389" s="79" t="str">
        <f t="shared" si="47"/>
        <v>update Ta_Fn_KIB_B_Sensus set sensus = 1 where idpemda = '10020010012001193'</v>
      </c>
      <c r="AD389" s="79">
        <f>ROWS($B$13:B389)</f>
        <v>377</v>
      </c>
      <c r="AE389" s="79" t="str">
        <f>IF(W389='kk4-7'!$A$1, AD389, "")</f>
        <v/>
      </c>
      <c r="AF389" s="79">
        <f t="shared" si="48"/>
        <v>957</v>
      </c>
    </row>
    <row r="390" spans="1:32" x14ac:dyDescent="0.25">
      <c r="A390" s="122">
        <f t="shared" si="49"/>
        <v>378</v>
      </c>
      <c r="B390" s="80" t="s">
        <v>899</v>
      </c>
      <c r="C390" s="122">
        <v>2</v>
      </c>
      <c r="D390" s="79" t="s">
        <v>843</v>
      </c>
      <c r="E390" s="79" t="s">
        <v>844</v>
      </c>
      <c r="F390" s="120">
        <v>44</v>
      </c>
      <c r="G390" s="79">
        <v>2021</v>
      </c>
      <c r="H390" s="81" t="s">
        <v>673</v>
      </c>
      <c r="I390" s="81" t="s">
        <v>859</v>
      </c>
      <c r="J390" s="81" t="s">
        <v>114</v>
      </c>
      <c r="L390" s="116" t="s">
        <v>860</v>
      </c>
      <c r="N390" s="79" t="s">
        <v>149</v>
      </c>
      <c r="O390" s="166">
        <v>1</v>
      </c>
      <c r="P390" s="83">
        <v>500000</v>
      </c>
      <c r="Q390" s="79" t="s">
        <v>861</v>
      </c>
      <c r="S390" s="122">
        <v>1</v>
      </c>
      <c r="T390" s="117">
        <v>23</v>
      </c>
      <c r="V390" s="79" t="str">
        <f>IF(AND(C390=2, T390&lt;&gt;""), _xlfn.IFNA(VLOOKUP(T390,'kk1'!$B$10:$C$109, 2, FALSE), ""), "")</f>
        <v>Balai Penyuluh KARANGPANDAN</v>
      </c>
      <c r="W390" s="117">
        <v>1</v>
      </c>
      <c r="X390" s="79" t="str">
        <f t="shared" si="42"/>
        <v>Baik</v>
      </c>
      <c r="Y390" s="79" t="str">
        <f t="shared" si="43"/>
        <v>Benar</v>
      </c>
      <c r="Z390" s="79">
        <f t="shared" si="44"/>
        <v>1</v>
      </c>
      <c r="AA390" s="79" t="str">
        <f t="shared" si="45"/>
        <v>update ta_kib_b set kd_ruang = 23 where idpemda = '10020010012001194'</v>
      </c>
      <c r="AB390" s="79" t="str">
        <f t="shared" si="46"/>
        <v>Ta_Fn_KIB_B_Sensus</v>
      </c>
      <c r="AC390" s="79" t="str">
        <f t="shared" si="47"/>
        <v>update Ta_Fn_KIB_B_Sensus set sensus = 1 where idpemda = '10020010012001194'</v>
      </c>
      <c r="AD390" s="79">
        <f>ROWS($B$13:B390)</f>
        <v>378</v>
      </c>
      <c r="AE390" s="79" t="str">
        <f>IF(W390='kk4-7'!$A$1, AD390, "")</f>
        <v/>
      </c>
      <c r="AF390" s="79">
        <f t="shared" si="48"/>
        <v>958</v>
      </c>
    </row>
    <row r="391" spans="1:32" x14ac:dyDescent="0.25">
      <c r="A391" s="122">
        <f t="shared" si="49"/>
        <v>379</v>
      </c>
      <c r="B391" s="80" t="s">
        <v>900</v>
      </c>
      <c r="C391" s="122">
        <v>2</v>
      </c>
      <c r="D391" s="79" t="s">
        <v>843</v>
      </c>
      <c r="E391" s="79" t="s">
        <v>844</v>
      </c>
      <c r="F391" s="120">
        <v>45</v>
      </c>
      <c r="G391" s="79">
        <v>2021</v>
      </c>
      <c r="H391" s="81" t="s">
        <v>673</v>
      </c>
      <c r="I391" s="81" t="s">
        <v>859</v>
      </c>
      <c r="J391" s="81" t="s">
        <v>114</v>
      </c>
      <c r="L391" s="116" t="s">
        <v>860</v>
      </c>
      <c r="N391" s="79" t="s">
        <v>149</v>
      </c>
      <c r="O391" s="166">
        <v>1</v>
      </c>
      <c r="P391" s="83">
        <v>500000</v>
      </c>
      <c r="Q391" s="79" t="s">
        <v>861</v>
      </c>
      <c r="S391" s="122">
        <v>1</v>
      </c>
      <c r="T391" s="117">
        <v>23</v>
      </c>
      <c r="V391" s="79" t="str">
        <f>IF(AND(C391=2, T391&lt;&gt;""), _xlfn.IFNA(VLOOKUP(T391,'kk1'!$B$10:$C$109, 2, FALSE), ""), "")</f>
        <v>Balai Penyuluh KARANGPANDAN</v>
      </c>
      <c r="W391" s="117">
        <v>1</v>
      </c>
      <c r="X391" s="79" t="str">
        <f t="shared" si="42"/>
        <v>Baik</v>
      </c>
      <c r="Y391" s="79" t="str">
        <f t="shared" si="43"/>
        <v>Benar</v>
      </c>
      <c r="Z391" s="79">
        <f t="shared" si="44"/>
        <v>1</v>
      </c>
      <c r="AA391" s="79" t="str">
        <f t="shared" si="45"/>
        <v>update ta_kib_b set kd_ruang = 23 where idpemda = '10020010012001195'</v>
      </c>
      <c r="AB391" s="79" t="str">
        <f t="shared" si="46"/>
        <v>Ta_Fn_KIB_B_Sensus</v>
      </c>
      <c r="AC391" s="79" t="str">
        <f t="shared" si="47"/>
        <v>update Ta_Fn_KIB_B_Sensus set sensus = 1 where idpemda = '10020010012001195'</v>
      </c>
      <c r="AD391" s="79">
        <f>ROWS($B$13:B391)</f>
        <v>379</v>
      </c>
      <c r="AE391" s="79" t="str">
        <f>IF(W391='kk4-7'!$A$1, AD391, "")</f>
        <v/>
      </c>
      <c r="AF391" s="79">
        <f t="shared" si="48"/>
        <v>959</v>
      </c>
    </row>
    <row r="392" spans="1:32" x14ac:dyDescent="0.25">
      <c r="A392" s="122">
        <f t="shared" si="49"/>
        <v>380</v>
      </c>
      <c r="B392" s="80" t="s">
        <v>901</v>
      </c>
      <c r="C392" s="122">
        <v>2</v>
      </c>
      <c r="D392" s="79" t="s">
        <v>902</v>
      </c>
      <c r="E392" s="79" t="s">
        <v>903</v>
      </c>
      <c r="F392" s="120">
        <v>2</v>
      </c>
      <c r="G392" s="79">
        <v>2000</v>
      </c>
      <c r="H392" s="81" t="s">
        <v>904</v>
      </c>
      <c r="I392" s="81" t="s">
        <v>114</v>
      </c>
      <c r="J392" s="81" t="s">
        <v>114</v>
      </c>
      <c r="K392" s="79" t="s">
        <v>424</v>
      </c>
      <c r="L392" s="116" t="s">
        <v>114</v>
      </c>
      <c r="N392" s="79" t="s">
        <v>149</v>
      </c>
      <c r="O392" s="166">
        <v>1</v>
      </c>
      <c r="P392" s="83">
        <v>150000</v>
      </c>
      <c r="S392" s="122">
        <v>1</v>
      </c>
      <c r="T392" s="117">
        <v>14</v>
      </c>
      <c r="V392" s="79" t="str">
        <f>IF(AND(C392=2, T392&lt;&gt;""), _xlfn.IFNA(VLOOKUP(T392,'kk1'!$B$10:$C$109, 2, FALSE), ""), "")</f>
        <v>Ruang Bidang PP, PA</v>
      </c>
      <c r="X392" s="79" t="str">
        <f t="shared" si="42"/>
        <v/>
      </c>
      <c r="Y392" s="79" t="str">
        <f t="shared" si="43"/>
        <v>Belum diisi</v>
      </c>
      <c r="Z392" s="79">
        <f t="shared" si="44"/>
        <v>0</v>
      </c>
      <c r="AA392" s="79" t="str">
        <f t="shared" si="45"/>
        <v>update ta_kib_b set kd_ruang = 14 where idpemda = '10020010012000289'</v>
      </c>
      <c r="AB392" s="79" t="str">
        <f t="shared" si="46"/>
        <v>Ta_Fn_KIB_B_Sensus</v>
      </c>
      <c r="AC392" s="79" t="str">
        <f t="shared" si="47"/>
        <v/>
      </c>
      <c r="AD392" s="79">
        <f>ROWS($B$13:B392)</f>
        <v>380</v>
      </c>
      <c r="AE392" s="79">
        <f>IF(W392='kk4-7'!$A$1, AD392, "")</f>
        <v>380</v>
      </c>
      <c r="AF392" s="79">
        <f t="shared" si="48"/>
        <v>961</v>
      </c>
    </row>
    <row r="393" spans="1:32" x14ac:dyDescent="0.25">
      <c r="A393" s="122">
        <f t="shared" si="49"/>
        <v>381</v>
      </c>
      <c r="B393" s="80" t="s">
        <v>905</v>
      </c>
      <c r="C393" s="122">
        <v>2</v>
      </c>
      <c r="D393" s="79" t="s">
        <v>902</v>
      </c>
      <c r="E393" s="79" t="s">
        <v>903</v>
      </c>
      <c r="F393" s="120">
        <v>3</v>
      </c>
      <c r="G393" s="79">
        <v>2000</v>
      </c>
      <c r="H393" s="81" t="s">
        <v>904</v>
      </c>
      <c r="I393" s="81" t="s">
        <v>114</v>
      </c>
      <c r="J393" s="81" t="s">
        <v>114</v>
      </c>
      <c r="K393" s="79" t="s">
        <v>424</v>
      </c>
      <c r="L393" s="116" t="s">
        <v>114</v>
      </c>
      <c r="N393" s="79" t="s">
        <v>149</v>
      </c>
      <c r="O393" s="166">
        <v>1</v>
      </c>
      <c r="P393" s="83">
        <v>150000</v>
      </c>
      <c r="S393" s="122">
        <v>1</v>
      </c>
      <c r="T393" s="117">
        <v>13</v>
      </c>
      <c r="V393" s="79" t="str">
        <f>IF(AND(C393=2, T393&lt;&gt;""), _xlfn.IFNA(VLOOKUP(T393,'kk1'!$B$10:$C$109, 2, FALSE), ""), "")</f>
        <v>Ruang Bidang K3</v>
      </c>
      <c r="X393" s="79" t="str">
        <f t="shared" si="42"/>
        <v/>
      </c>
      <c r="Y393" s="79" t="str">
        <f t="shared" si="43"/>
        <v>Belum diisi</v>
      </c>
      <c r="Z393" s="79">
        <f t="shared" si="44"/>
        <v>0</v>
      </c>
      <c r="AA393" s="79" t="str">
        <f t="shared" si="45"/>
        <v>update ta_kib_b set kd_ruang = 13 where idpemda = '10020010012000290'</v>
      </c>
      <c r="AB393" s="79" t="str">
        <f t="shared" si="46"/>
        <v>Ta_Fn_KIB_B_Sensus</v>
      </c>
      <c r="AC393" s="79" t="str">
        <f t="shared" si="47"/>
        <v/>
      </c>
      <c r="AD393" s="79">
        <f>ROWS($B$13:B393)</f>
        <v>381</v>
      </c>
      <c r="AE393" s="79">
        <f>IF(W393='kk4-7'!$A$1, AD393, "")</f>
        <v>381</v>
      </c>
      <c r="AF393" s="79">
        <f t="shared" si="48"/>
        <v>962</v>
      </c>
    </row>
    <row r="394" spans="1:32" x14ac:dyDescent="0.25">
      <c r="A394" s="122">
        <f t="shared" si="49"/>
        <v>382</v>
      </c>
      <c r="B394" s="80" t="s">
        <v>906</v>
      </c>
      <c r="C394" s="122">
        <v>2</v>
      </c>
      <c r="D394" s="79" t="s">
        <v>902</v>
      </c>
      <c r="E394" s="79" t="s">
        <v>903</v>
      </c>
      <c r="F394" s="120">
        <v>4</v>
      </c>
      <c r="G394" s="79">
        <v>2006</v>
      </c>
      <c r="H394" s="81" t="s">
        <v>904</v>
      </c>
      <c r="I394" s="81" t="s">
        <v>114</v>
      </c>
      <c r="J394" s="81" t="s">
        <v>114</v>
      </c>
      <c r="K394" s="79" t="s">
        <v>424</v>
      </c>
      <c r="L394" s="116" t="s">
        <v>114</v>
      </c>
      <c r="N394" s="79" t="s">
        <v>149</v>
      </c>
      <c r="O394" s="166">
        <v>1</v>
      </c>
      <c r="P394" s="83">
        <v>200000</v>
      </c>
      <c r="S394" s="122">
        <v>1</v>
      </c>
      <c r="T394" s="117">
        <v>12</v>
      </c>
      <c r="V394" s="79" t="str">
        <f>IF(AND(C394=2, T394&lt;&gt;""), _xlfn.IFNA(VLOOKUP(T394,'kk1'!$B$10:$C$109, 2, FALSE), ""), "")</f>
        <v>Ruang Bidang KB</v>
      </c>
      <c r="X394" s="79" t="str">
        <f t="shared" si="42"/>
        <v/>
      </c>
      <c r="Y394" s="79" t="str">
        <f t="shared" si="43"/>
        <v>Belum diisi</v>
      </c>
      <c r="Z394" s="79">
        <f t="shared" si="44"/>
        <v>0</v>
      </c>
      <c r="AA394" s="79" t="str">
        <f t="shared" si="45"/>
        <v>update ta_kib_b set kd_ruang = 12 where idpemda = '10020010012000291'</v>
      </c>
      <c r="AB394" s="79" t="str">
        <f t="shared" si="46"/>
        <v>Ta_Fn_KIB_B_Sensus</v>
      </c>
      <c r="AC394" s="79" t="str">
        <f t="shared" si="47"/>
        <v/>
      </c>
      <c r="AD394" s="79">
        <f>ROWS($B$13:B394)</f>
        <v>382</v>
      </c>
      <c r="AE394" s="79">
        <f>IF(W394='kk4-7'!$A$1, AD394, "")</f>
        <v>382</v>
      </c>
      <c r="AF394" s="79">
        <f t="shared" si="48"/>
        <v>963</v>
      </c>
    </row>
    <row r="395" spans="1:32" x14ac:dyDescent="0.25">
      <c r="A395" s="122">
        <f t="shared" si="49"/>
        <v>383</v>
      </c>
      <c r="B395" s="80" t="s">
        <v>907</v>
      </c>
      <c r="C395" s="122">
        <v>2</v>
      </c>
      <c r="D395" s="79" t="s">
        <v>902</v>
      </c>
      <c r="E395" s="79" t="s">
        <v>903</v>
      </c>
      <c r="F395" s="120">
        <v>7</v>
      </c>
      <c r="G395" s="79">
        <v>2011</v>
      </c>
      <c r="H395" s="81" t="s">
        <v>429</v>
      </c>
      <c r="I395" s="81" t="s">
        <v>114</v>
      </c>
      <c r="J395" s="81" t="s">
        <v>114</v>
      </c>
      <c r="K395" s="79" t="s">
        <v>424</v>
      </c>
      <c r="L395" s="116" t="s">
        <v>114</v>
      </c>
      <c r="N395" s="79" t="s">
        <v>149</v>
      </c>
      <c r="O395" s="166">
        <v>1</v>
      </c>
      <c r="P395" s="83">
        <v>9921250</v>
      </c>
      <c r="S395" s="122">
        <v>1</v>
      </c>
      <c r="T395" s="117">
        <v>16</v>
      </c>
      <c r="V395" s="79" t="str">
        <f>IF(AND(C395=2, T395&lt;&gt;""), _xlfn.IFNA(VLOOKUP(T395,'kk1'!$B$10:$C$109, 2, FALSE), ""), "")</f>
        <v>Balai Penyuluh JATIPURO</v>
      </c>
      <c r="W395" s="117">
        <v>2</v>
      </c>
      <c r="X395" s="79" t="str">
        <f t="shared" si="42"/>
        <v>Kurang Baik</v>
      </c>
      <c r="Y395" s="79" t="str">
        <f t="shared" si="43"/>
        <v>Benar</v>
      </c>
      <c r="Z395" s="79">
        <f t="shared" si="44"/>
        <v>1</v>
      </c>
      <c r="AA395" s="79" t="str">
        <f t="shared" si="45"/>
        <v>update ta_kib_b set kd_ruang = 16 where idpemda = '10020010012000294'</v>
      </c>
      <c r="AB395" s="79" t="str">
        <f t="shared" si="46"/>
        <v>Ta_Fn_KIB_B_Sensus</v>
      </c>
      <c r="AC395" s="79" t="str">
        <f t="shared" si="47"/>
        <v>update Ta_Fn_KIB_B_Sensus set sensus = 2 where idpemda = '10020010012000294'</v>
      </c>
      <c r="AD395" s="79">
        <f>ROWS($B$13:B395)</f>
        <v>383</v>
      </c>
      <c r="AE395" s="79" t="str">
        <f>IF(W395='kk4-7'!$A$1, AD395, "")</f>
        <v/>
      </c>
      <c r="AF395" s="79">
        <f t="shared" si="48"/>
        <v>964</v>
      </c>
    </row>
    <row r="396" spans="1:32" x14ac:dyDescent="0.25">
      <c r="A396" s="122">
        <f t="shared" si="49"/>
        <v>384</v>
      </c>
      <c r="B396" s="80" t="s">
        <v>908</v>
      </c>
      <c r="C396" s="122">
        <v>2</v>
      </c>
      <c r="D396" s="79" t="s">
        <v>902</v>
      </c>
      <c r="E396" s="79" t="s">
        <v>903</v>
      </c>
      <c r="F396" s="120">
        <v>8</v>
      </c>
      <c r="G396" s="79">
        <v>2012</v>
      </c>
      <c r="H396" s="81" t="s">
        <v>429</v>
      </c>
      <c r="I396" s="81" t="s">
        <v>114</v>
      </c>
      <c r="J396" s="81" t="s">
        <v>114</v>
      </c>
      <c r="K396" s="79" t="s">
        <v>424</v>
      </c>
      <c r="L396" s="116" t="s">
        <v>909</v>
      </c>
      <c r="N396" s="79" t="s">
        <v>149</v>
      </c>
      <c r="O396" s="166">
        <v>1</v>
      </c>
      <c r="P396" s="83">
        <v>2000000</v>
      </c>
      <c r="S396" s="122">
        <v>1</v>
      </c>
      <c r="T396" s="117">
        <v>17</v>
      </c>
      <c r="V396" s="79" t="str">
        <f>IF(AND(C396=2, T396&lt;&gt;""), _xlfn.IFNA(VLOOKUP(T396,'kk1'!$B$10:$C$109, 2, FALSE), ""), "")</f>
        <v>Balai Penyuluh JATIYOSO</v>
      </c>
      <c r="W396" s="117">
        <v>2</v>
      </c>
      <c r="X396" s="79" t="str">
        <f t="shared" si="42"/>
        <v>Kurang Baik</v>
      </c>
      <c r="Y396" s="79" t="str">
        <f t="shared" si="43"/>
        <v>Benar</v>
      </c>
      <c r="Z396" s="79">
        <f t="shared" si="44"/>
        <v>1</v>
      </c>
      <c r="AA396" s="79" t="str">
        <f t="shared" si="45"/>
        <v>update ta_kib_b set kd_ruang = 17 where idpemda = '10020010012000295'</v>
      </c>
      <c r="AB396" s="79" t="str">
        <f t="shared" si="46"/>
        <v>Ta_Fn_KIB_B_Sensus</v>
      </c>
      <c r="AC396" s="79" t="str">
        <f t="shared" si="47"/>
        <v>update Ta_Fn_KIB_B_Sensus set sensus = 2 where idpemda = '10020010012000295'</v>
      </c>
      <c r="AD396" s="79">
        <f>ROWS($B$13:B396)</f>
        <v>384</v>
      </c>
      <c r="AE396" s="79" t="str">
        <f>IF(W396='kk4-7'!$A$1, AD396, "")</f>
        <v/>
      </c>
      <c r="AF396" s="79">
        <f t="shared" si="48"/>
        <v>965</v>
      </c>
    </row>
    <row r="397" spans="1:32" x14ac:dyDescent="0.25">
      <c r="A397" s="122">
        <f t="shared" si="49"/>
        <v>385</v>
      </c>
      <c r="B397" s="80" t="s">
        <v>910</v>
      </c>
      <c r="C397" s="122">
        <v>2</v>
      </c>
      <c r="D397" s="79" t="s">
        <v>902</v>
      </c>
      <c r="E397" s="79" t="s">
        <v>903</v>
      </c>
      <c r="F397" s="120">
        <v>9</v>
      </c>
      <c r="G397" s="79">
        <v>2012</v>
      </c>
      <c r="H397" s="81" t="s">
        <v>429</v>
      </c>
      <c r="I397" s="81" t="s">
        <v>114</v>
      </c>
      <c r="J397" s="81" t="s">
        <v>114</v>
      </c>
      <c r="K397" s="79" t="s">
        <v>424</v>
      </c>
      <c r="L397" s="116" t="s">
        <v>909</v>
      </c>
      <c r="N397" s="79" t="s">
        <v>149</v>
      </c>
      <c r="O397" s="166">
        <v>1</v>
      </c>
      <c r="P397" s="83">
        <v>2000000</v>
      </c>
      <c r="S397" s="122">
        <v>1</v>
      </c>
      <c r="T397" s="117">
        <v>32</v>
      </c>
      <c r="V397" s="79" t="str">
        <f>IF(AND(C397=2, T397&lt;&gt;""), _xlfn.IFNA(VLOOKUP(T397,'kk1'!$B$10:$C$109, 2, FALSE), ""), "")</f>
        <v>Balai Penyuluh JENAWI</v>
      </c>
      <c r="W397" s="117">
        <v>2</v>
      </c>
      <c r="X397" s="79" t="str">
        <f t="shared" si="42"/>
        <v>Kurang Baik</v>
      </c>
      <c r="Y397" s="79" t="str">
        <f t="shared" si="43"/>
        <v>Benar</v>
      </c>
      <c r="Z397" s="79">
        <f t="shared" si="44"/>
        <v>1</v>
      </c>
      <c r="AA397" s="79" t="str">
        <f t="shared" si="45"/>
        <v>update ta_kib_b set kd_ruang = 32 where idpemda = '10020010012000296'</v>
      </c>
      <c r="AB397" s="79" t="str">
        <f t="shared" si="46"/>
        <v>Ta_Fn_KIB_B_Sensus</v>
      </c>
      <c r="AC397" s="79" t="str">
        <f t="shared" si="47"/>
        <v>update Ta_Fn_KIB_B_Sensus set sensus = 2 where idpemda = '10020010012000296'</v>
      </c>
      <c r="AD397" s="79">
        <f>ROWS($B$13:B397)</f>
        <v>385</v>
      </c>
      <c r="AE397" s="79" t="str">
        <f>IF(W397='kk4-7'!$A$1, AD397, "")</f>
        <v/>
      </c>
      <c r="AF397" s="79">
        <f t="shared" si="48"/>
        <v>966</v>
      </c>
    </row>
    <row r="398" spans="1:32" x14ac:dyDescent="0.25">
      <c r="A398" s="122">
        <f t="shared" si="49"/>
        <v>386</v>
      </c>
      <c r="B398" s="80" t="s">
        <v>911</v>
      </c>
      <c r="C398" s="122">
        <v>2</v>
      </c>
      <c r="D398" s="79" t="s">
        <v>902</v>
      </c>
      <c r="E398" s="79" t="s">
        <v>903</v>
      </c>
      <c r="F398" s="120">
        <v>10</v>
      </c>
      <c r="G398" s="79">
        <v>2012</v>
      </c>
      <c r="H398" s="81" t="s">
        <v>429</v>
      </c>
      <c r="I398" s="81" t="s">
        <v>114</v>
      </c>
      <c r="J398" s="81" t="s">
        <v>114</v>
      </c>
      <c r="K398" s="79" t="s">
        <v>424</v>
      </c>
      <c r="L398" s="116" t="s">
        <v>909</v>
      </c>
      <c r="N398" s="79" t="s">
        <v>149</v>
      </c>
      <c r="O398" s="166">
        <v>1</v>
      </c>
      <c r="P398" s="83">
        <v>2000000</v>
      </c>
      <c r="S398" s="122">
        <v>1</v>
      </c>
      <c r="T398" s="117">
        <v>29</v>
      </c>
      <c r="V398" s="79" t="str">
        <f>IF(AND(C398=2, T398&lt;&gt;""), _xlfn.IFNA(VLOOKUP(T398,'kk1'!$B$10:$C$109, 2, FALSE), ""), "")</f>
        <v>Balai Penyuluh KEBAKKRAMAT</v>
      </c>
      <c r="W398" s="117">
        <v>2</v>
      </c>
      <c r="X398" s="79" t="str">
        <f t="shared" ref="X398:X461" si="50">IF(W398=1,"Baik",IF(W398=2,"Kurang Baik",IF(W398=3,"Rusak Berat",IF(W398=4,"Tidak Ditemukan",""))))</f>
        <v>Kurang Baik</v>
      </c>
      <c r="Y398" s="79" t="str">
        <f t="shared" ref="Y398:Y461" si="51">IF(W398="", "Belum diisi", IF(OR(W398=1, W398=2, W398=3, W398=4), IF(W398&lt;S398, "Salah", "Benar"), "Salah" ))</f>
        <v>Benar</v>
      </c>
      <c r="Z398" s="79">
        <f t="shared" ref="Z398:Z461" si="52">IF(OR(W398="", Y398="Salah"), 0, 1)</f>
        <v>1</v>
      </c>
      <c r="AA398" s="79" t="str">
        <f t="shared" ref="AA398:AA461" si="53">IF(AND(C398=2, T398&lt;&gt;""), "update ta_kib_b set kd_ruang = "&amp;T398&amp;" where idpemda = '"&amp;B398&amp;"'", "")</f>
        <v>update ta_kib_b set kd_ruang = 29 where idpemda = '10020010012000297'</v>
      </c>
      <c r="AB398" s="79" t="str">
        <f t="shared" ref="AB398:AB461" si="54">IF(C398=1, "Ta_Fn_KIB_A_Sensus", IF(C398=2, "Ta_Fn_KIB_B_Sensus", IF(C398=3, "Ta_Fn_KIB_C_Sensus", IF(C398=4, "Ta_Fn_KIB_D_Sensus", IF(C398=5, "Ta_Fn_KIB_E_Sensus", "")))))</f>
        <v>Ta_Fn_KIB_B_Sensus</v>
      </c>
      <c r="AC398" s="79" t="str">
        <f t="shared" ref="AC398:AC461" si="55">IF(AND(W398&lt;&gt;"", AB398&lt;&gt;""), "update "&amp;AB398&amp;" set sensus = "&amp;W398&amp;" where idpemda = '"&amp;B398&amp;"'", "")</f>
        <v>update Ta_Fn_KIB_B_Sensus set sensus = 2 where idpemda = '10020010012000297'</v>
      </c>
      <c r="AD398" s="79">
        <f>ROWS($B$13:B398)</f>
        <v>386</v>
      </c>
      <c r="AE398" s="79" t="str">
        <f>IF(W398='kk4-7'!$A$1, AD398, "")</f>
        <v/>
      </c>
      <c r="AF398" s="79">
        <f t="shared" ref="AF398:AF461" si="56">IFERROR(SMALL($AE$13:$AE$1063, AD398), "")</f>
        <v>968</v>
      </c>
    </row>
    <row r="399" spans="1:32" x14ac:dyDescent="0.25">
      <c r="A399" s="122">
        <f t="shared" ref="A399:A462" si="57">IF(B399&lt;&gt;"", A398+1, "")</f>
        <v>387</v>
      </c>
      <c r="B399" s="80" t="s">
        <v>912</v>
      </c>
      <c r="C399" s="122">
        <v>2</v>
      </c>
      <c r="D399" s="79" t="s">
        <v>902</v>
      </c>
      <c r="E399" s="79" t="s">
        <v>903</v>
      </c>
      <c r="F399" s="120">
        <v>11</v>
      </c>
      <c r="G399" s="79">
        <v>2012</v>
      </c>
      <c r="H399" s="81" t="s">
        <v>429</v>
      </c>
      <c r="I399" s="81" t="s">
        <v>114</v>
      </c>
      <c r="J399" s="81" t="s">
        <v>114</v>
      </c>
      <c r="K399" s="79" t="s">
        <v>424</v>
      </c>
      <c r="L399" s="116" t="s">
        <v>909</v>
      </c>
      <c r="N399" s="79" t="s">
        <v>149</v>
      </c>
      <c r="O399" s="166">
        <v>1</v>
      </c>
      <c r="P399" s="83">
        <v>2000000</v>
      </c>
      <c r="S399" s="122">
        <v>1</v>
      </c>
      <c r="T399" s="117">
        <v>20</v>
      </c>
      <c r="V399" s="79" t="str">
        <f>IF(AND(C399=2, T399&lt;&gt;""), _xlfn.IFNA(VLOOKUP(T399,'kk1'!$B$10:$C$109, 2, FALSE), ""), "")</f>
        <v>Balai Penyuluh MATESIH</v>
      </c>
      <c r="W399" s="117">
        <v>1</v>
      </c>
      <c r="X399" s="79" t="str">
        <f t="shared" si="50"/>
        <v>Baik</v>
      </c>
      <c r="Y399" s="79" t="str">
        <f t="shared" si="51"/>
        <v>Benar</v>
      </c>
      <c r="Z399" s="79">
        <f t="shared" si="52"/>
        <v>1</v>
      </c>
      <c r="AA399" s="79" t="str">
        <f t="shared" si="53"/>
        <v>update ta_kib_b set kd_ruang = 20 where idpemda = '10020010012000298'</v>
      </c>
      <c r="AB399" s="79" t="str">
        <f t="shared" si="54"/>
        <v>Ta_Fn_KIB_B_Sensus</v>
      </c>
      <c r="AC399" s="79" t="str">
        <f t="shared" si="55"/>
        <v>update Ta_Fn_KIB_B_Sensus set sensus = 1 where idpemda = '10020010012000298'</v>
      </c>
      <c r="AD399" s="79">
        <f>ROWS($B$13:B399)</f>
        <v>387</v>
      </c>
      <c r="AE399" s="79" t="str">
        <f>IF(W399='kk4-7'!$A$1, AD399, "")</f>
        <v/>
      </c>
      <c r="AF399" s="79">
        <f t="shared" si="56"/>
        <v>976</v>
      </c>
    </row>
    <row r="400" spans="1:32" x14ac:dyDescent="0.25">
      <c r="A400" s="122">
        <f t="shared" si="57"/>
        <v>388</v>
      </c>
      <c r="B400" s="80" t="s">
        <v>913</v>
      </c>
      <c r="C400" s="122">
        <v>2</v>
      </c>
      <c r="D400" s="79" t="s">
        <v>902</v>
      </c>
      <c r="E400" s="79" t="s">
        <v>903</v>
      </c>
      <c r="F400" s="120">
        <v>12</v>
      </c>
      <c r="G400" s="79">
        <v>2012</v>
      </c>
      <c r="H400" s="81" t="s">
        <v>429</v>
      </c>
      <c r="I400" s="81" t="s">
        <v>114</v>
      </c>
      <c r="J400" s="81" t="s">
        <v>114</v>
      </c>
      <c r="K400" s="79" t="s">
        <v>424</v>
      </c>
      <c r="L400" s="116" t="s">
        <v>909</v>
      </c>
      <c r="N400" s="79" t="s">
        <v>149</v>
      </c>
      <c r="O400" s="166">
        <v>1</v>
      </c>
      <c r="P400" s="83">
        <v>2000000</v>
      </c>
      <c r="S400" s="122">
        <v>1</v>
      </c>
      <c r="T400" s="117">
        <v>8</v>
      </c>
      <c r="V400" s="79" t="str">
        <f>IF(AND(C400=2, T400&lt;&gt;""), _xlfn.IFNA(VLOOKUP(T400,'kk1'!$B$10:$C$109, 2, FALSE), ""), "")</f>
        <v>Ruang Sekretariat</v>
      </c>
      <c r="X400" s="79" t="str">
        <f t="shared" si="50"/>
        <v/>
      </c>
      <c r="Y400" s="79" t="str">
        <f t="shared" si="51"/>
        <v>Belum diisi</v>
      </c>
      <c r="Z400" s="79">
        <f t="shared" si="52"/>
        <v>0</v>
      </c>
      <c r="AA400" s="79" t="str">
        <f t="shared" si="53"/>
        <v>update ta_kib_b set kd_ruang = 8 where idpemda = '10020010012000299'</v>
      </c>
      <c r="AB400" s="79" t="str">
        <f t="shared" si="54"/>
        <v>Ta_Fn_KIB_B_Sensus</v>
      </c>
      <c r="AC400" s="79" t="str">
        <f t="shared" si="55"/>
        <v/>
      </c>
      <c r="AD400" s="79">
        <f>ROWS($B$13:B400)</f>
        <v>388</v>
      </c>
      <c r="AE400" s="79">
        <f>IF(W400='kk4-7'!$A$1, AD400, "")</f>
        <v>388</v>
      </c>
      <c r="AF400" s="79">
        <f t="shared" si="56"/>
        <v>977</v>
      </c>
    </row>
    <row r="401" spans="1:45" x14ac:dyDescent="0.25">
      <c r="A401" s="122">
        <f t="shared" si="57"/>
        <v>389</v>
      </c>
      <c r="B401" s="80" t="s">
        <v>914</v>
      </c>
      <c r="C401" s="122">
        <v>2</v>
      </c>
      <c r="D401" s="79" t="s">
        <v>902</v>
      </c>
      <c r="E401" s="79" t="s">
        <v>903</v>
      </c>
      <c r="F401" s="120">
        <v>13</v>
      </c>
      <c r="G401" s="79">
        <v>2012</v>
      </c>
      <c r="H401" s="81" t="s">
        <v>429</v>
      </c>
      <c r="I401" s="81" t="s">
        <v>114</v>
      </c>
      <c r="J401" s="81" t="s">
        <v>114</v>
      </c>
      <c r="K401" s="79" t="s">
        <v>424</v>
      </c>
      <c r="L401" s="116" t="s">
        <v>909</v>
      </c>
      <c r="N401" s="79" t="s">
        <v>149</v>
      </c>
      <c r="O401" s="166">
        <v>1</v>
      </c>
      <c r="P401" s="83">
        <v>2000000</v>
      </c>
      <c r="S401" s="122">
        <v>1</v>
      </c>
      <c r="T401" s="117">
        <v>8</v>
      </c>
      <c r="V401" s="79" t="str">
        <f>IF(AND(C401=2, T401&lt;&gt;""), _xlfn.IFNA(VLOOKUP(T401,'kk1'!$B$10:$C$109, 2, FALSE), ""), "")</f>
        <v>Ruang Sekretariat</v>
      </c>
      <c r="X401" s="79" t="str">
        <f t="shared" si="50"/>
        <v/>
      </c>
      <c r="Y401" s="79" t="str">
        <f t="shared" si="51"/>
        <v>Belum diisi</v>
      </c>
      <c r="Z401" s="79">
        <f t="shared" si="52"/>
        <v>0</v>
      </c>
      <c r="AA401" s="79" t="str">
        <f t="shared" si="53"/>
        <v>update ta_kib_b set kd_ruang = 8 where idpemda = '10020010012000300'</v>
      </c>
      <c r="AB401" s="79" t="str">
        <f t="shared" si="54"/>
        <v>Ta_Fn_KIB_B_Sensus</v>
      </c>
      <c r="AC401" s="79" t="str">
        <f t="shared" si="55"/>
        <v/>
      </c>
      <c r="AD401" s="79">
        <f>ROWS($B$13:B401)</f>
        <v>389</v>
      </c>
      <c r="AE401" s="79">
        <f>IF(W401='kk4-7'!$A$1, AD401, "")</f>
        <v>389</v>
      </c>
      <c r="AF401" s="79">
        <f t="shared" si="56"/>
        <v>978</v>
      </c>
    </row>
    <row r="402" spans="1:45" s="133" customFormat="1" x14ac:dyDescent="0.25">
      <c r="A402" s="135">
        <f t="shared" si="57"/>
        <v>390</v>
      </c>
      <c r="B402" s="134" t="s">
        <v>915</v>
      </c>
      <c r="C402" s="135">
        <v>2</v>
      </c>
      <c r="D402" s="133" t="s">
        <v>902</v>
      </c>
      <c r="E402" s="133" t="s">
        <v>903</v>
      </c>
      <c r="F402" s="136">
        <v>14</v>
      </c>
      <c r="G402" s="133">
        <v>2015</v>
      </c>
      <c r="H402" s="133" t="s">
        <v>429</v>
      </c>
      <c r="I402" s="133" t="s">
        <v>114</v>
      </c>
      <c r="J402" s="133" t="s">
        <v>114</v>
      </c>
      <c r="K402" s="133" t="s">
        <v>424</v>
      </c>
      <c r="L402" s="136" t="s">
        <v>114</v>
      </c>
      <c r="N402" s="133" t="s">
        <v>149</v>
      </c>
      <c r="O402" s="168">
        <v>1</v>
      </c>
      <c r="P402" s="138">
        <v>5930000</v>
      </c>
      <c r="Q402" s="133" t="s">
        <v>916</v>
      </c>
      <c r="S402" s="135">
        <v>1</v>
      </c>
      <c r="T402" s="135">
        <v>1</v>
      </c>
      <c r="V402" s="133" t="str">
        <f>IF(AND(C402=2, T402&lt;&gt;""), _xlfn.IFNA(VLOOKUP(T402,'kk1'!$B$10:$C$109, 2, FALSE), ""), "")</f>
        <v>Ruang Kepala</v>
      </c>
      <c r="W402" s="135"/>
      <c r="X402" s="133" t="str">
        <f t="shared" si="50"/>
        <v/>
      </c>
      <c r="Y402" s="133" t="str">
        <f t="shared" si="51"/>
        <v>Belum diisi</v>
      </c>
      <c r="Z402" s="133">
        <f t="shared" si="52"/>
        <v>0</v>
      </c>
      <c r="AA402" s="133" t="str">
        <f t="shared" si="53"/>
        <v>update ta_kib_b set kd_ruang = 1 where idpemda = '10020010012000301'</v>
      </c>
      <c r="AB402" s="133" t="str">
        <f t="shared" si="54"/>
        <v>Ta_Fn_KIB_B_Sensus</v>
      </c>
      <c r="AC402" s="133" t="str">
        <f t="shared" si="55"/>
        <v/>
      </c>
      <c r="AD402" s="133">
        <f>ROWS($B$13:B402)</f>
        <v>390</v>
      </c>
      <c r="AE402" s="133">
        <f>IF(W402='kk4-7'!$A$1, AD402, "")</f>
        <v>390</v>
      </c>
      <c r="AF402" s="133">
        <f t="shared" si="56"/>
        <v>979</v>
      </c>
      <c r="AH402" s="137"/>
      <c r="AI402" s="138"/>
      <c r="AJ402" s="137"/>
      <c r="AK402" s="138"/>
      <c r="AL402" s="137"/>
      <c r="AM402" s="138"/>
      <c r="AN402" s="137"/>
      <c r="AO402" s="138"/>
      <c r="AP402" s="137"/>
      <c r="AQ402" s="138"/>
      <c r="AR402" s="139"/>
      <c r="AS402" s="138"/>
    </row>
    <row r="403" spans="1:45" x14ac:dyDescent="0.25">
      <c r="A403" s="122">
        <f t="shared" si="57"/>
        <v>391</v>
      </c>
      <c r="B403" s="80" t="s">
        <v>917</v>
      </c>
      <c r="C403" s="122">
        <v>2</v>
      </c>
      <c r="D403" s="79" t="s">
        <v>902</v>
      </c>
      <c r="E403" s="79" t="s">
        <v>903</v>
      </c>
      <c r="F403" s="120">
        <v>15</v>
      </c>
      <c r="G403" s="79">
        <v>2017</v>
      </c>
      <c r="H403" s="81" t="s">
        <v>453</v>
      </c>
      <c r="J403" s="81" t="s">
        <v>114</v>
      </c>
      <c r="K403" s="79" t="s">
        <v>918</v>
      </c>
      <c r="N403" s="79" t="s">
        <v>149</v>
      </c>
      <c r="O403" s="166">
        <v>1</v>
      </c>
      <c r="P403" s="83">
        <v>2000000</v>
      </c>
      <c r="Q403" s="79" t="s">
        <v>449</v>
      </c>
      <c r="S403" s="122">
        <v>1</v>
      </c>
      <c r="T403" s="117">
        <v>18</v>
      </c>
      <c r="V403" s="79" t="str">
        <f>IF(AND(C403=2, T403&lt;&gt;""), _xlfn.IFNA(VLOOKUP(T403,'kk1'!$B$10:$C$109, 2, FALSE), ""), "")</f>
        <v>Balai Penyuluh JUMAPOLO</v>
      </c>
      <c r="X403" s="79" t="str">
        <f t="shared" si="50"/>
        <v/>
      </c>
      <c r="Y403" s="79" t="str">
        <f t="shared" si="51"/>
        <v>Belum diisi</v>
      </c>
      <c r="Z403" s="79">
        <f t="shared" si="52"/>
        <v>0</v>
      </c>
      <c r="AA403" s="79" t="str">
        <f t="shared" si="53"/>
        <v>update ta_kib_b set kd_ruang = 18 where idpemda = '10020010012000878'</v>
      </c>
      <c r="AB403" s="79" t="str">
        <f t="shared" si="54"/>
        <v>Ta_Fn_KIB_B_Sensus</v>
      </c>
      <c r="AC403" s="79" t="str">
        <f t="shared" si="55"/>
        <v/>
      </c>
      <c r="AD403" s="79">
        <f>ROWS($B$13:B403)</f>
        <v>391</v>
      </c>
      <c r="AE403" s="79">
        <f>IF(W403='kk4-7'!$A$1, AD403, "")</f>
        <v>391</v>
      </c>
      <c r="AF403" s="79">
        <f t="shared" si="56"/>
        <v>980</v>
      </c>
    </row>
    <row r="404" spans="1:45" x14ac:dyDescent="0.25">
      <c r="A404" s="122">
        <f t="shared" si="57"/>
        <v>392</v>
      </c>
      <c r="B404" s="80" t="s">
        <v>919</v>
      </c>
      <c r="C404" s="122">
        <v>2</v>
      </c>
      <c r="D404" s="79" t="s">
        <v>920</v>
      </c>
      <c r="E404" s="79" t="s">
        <v>921</v>
      </c>
      <c r="F404" s="120">
        <v>1</v>
      </c>
      <c r="G404" s="79">
        <v>2006</v>
      </c>
      <c r="H404" s="81" t="s">
        <v>922</v>
      </c>
      <c r="I404" s="81" t="s">
        <v>114</v>
      </c>
      <c r="J404" s="81" t="s">
        <v>114</v>
      </c>
      <c r="K404" s="79" t="s">
        <v>148</v>
      </c>
      <c r="L404" s="116" t="s">
        <v>114</v>
      </c>
      <c r="N404" s="79" t="s">
        <v>149</v>
      </c>
      <c r="O404" s="166">
        <v>1</v>
      </c>
      <c r="P404" s="83">
        <v>950000</v>
      </c>
      <c r="S404" s="122">
        <v>1</v>
      </c>
      <c r="T404" s="117">
        <v>12</v>
      </c>
      <c r="V404" s="79" t="str">
        <f>IF(AND(C404=2, T404&lt;&gt;""), _xlfn.IFNA(VLOOKUP(T404,'kk1'!$B$10:$C$109, 2, FALSE), ""), "")</f>
        <v>Ruang Bidang KB</v>
      </c>
      <c r="X404" s="79" t="str">
        <f t="shared" si="50"/>
        <v/>
      </c>
      <c r="Y404" s="79" t="str">
        <f t="shared" si="51"/>
        <v>Belum diisi</v>
      </c>
      <c r="Z404" s="79">
        <f t="shared" si="52"/>
        <v>0</v>
      </c>
      <c r="AA404" s="79" t="str">
        <f t="shared" si="53"/>
        <v>update ta_kib_b set kd_ruang = 12 where idpemda = '10020010012000302'</v>
      </c>
      <c r="AB404" s="79" t="str">
        <f t="shared" si="54"/>
        <v>Ta_Fn_KIB_B_Sensus</v>
      </c>
      <c r="AC404" s="79" t="str">
        <f t="shared" si="55"/>
        <v/>
      </c>
      <c r="AD404" s="79">
        <f>ROWS($B$13:B404)</f>
        <v>392</v>
      </c>
      <c r="AE404" s="79">
        <f>IF(W404='kk4-7'!$A$1, AD404, "")</f>
        <v>392</v>
      </c>
      <c r="AF404" s="79">
        <f t="shared" si="56"/>
        <v>981</v>
      </c>
    </row>
    <row r="405" spans="1:45" x14ac:dyDescent="0.25">
      <c r="A405" s="122">
        <f t="shared" si="57"/>
        <v>393</v>
      </c>
      <c r="B405" s="80" t="s">
        <v>923</v>
      </c>
      <c r="C405" s="122">
        <v>2</v>
      </c>
      <c r="D405" s="79" t="s">
        <v>920</v>
      </c>
      <c r="E405" s="79" t="s">
        <v>921</v>
      </c>
      <c r="F405" s="120">
        <v>2</v>
      </c>
      <c r="G405" s="79">
        <v>2006</v>
      </c>
      <c r="H405" s="81" t="s">
        <v>922</v>
      </c>
      <c r="I405" s="81" t="s">
        <v>114</v>
      </c>
      <c r="J405" s="81" t="s">
        <v>114</v>
      </c>
      <c r="K405" s="79" t="s">
        <v>148</v>
      </c>
      <c r="L405" s="116" t="s">
        <v>114</v>
      </c>
      <c r="N405" s="79" t="s">
        <v>149</v>
      </c>
      <c r="O405" s="166">
        <v>1</v>
      </c>
      <c r="P405" s="83">
        <v>950000</v>
      </c>
      <c r="S405" s="122">
        <v>1</v>
      </c>
      <c r="T405" s="117">
        <v>13</v>
      </c>
      <c r="V405" s="79" t="str">
        <f>IF(AND(C405=2, T405&lt;&gt;""), _xlfn.IFNA(VLOOKUP(T405,'kk1'!$B$10:$C$109, 2, FALSE), ""), "")</f>
        <v>Ruang Bidang K3</v>
      </c>
      <c r="X405" s="79" t="str">
        <f t="shared" si="50"/>
        <v/>
      </c>
      <c r="Y405" s="79" t="str">
        <f t="shared" si="51"/>
        <v>Belum diisi</v>
      </c>
      <c r="Z405" s="79">
        <f t="shared" si="52"/>
        <v>0</v>
      </c>
      <c r="AA405" s="79" t="str">
        <f t="shared" si="53"/>
        <v>update ta_kib_b set kd_ruang = 13 where idpemda = '10020010012000303'</v>
      </c>
      <c r="AB405" s="79" t="str">
        <f t="shared" si="54"/>
        <v>Ta_Fn_KIB_B_Sensus</v>
      </c>
      <c r="AC405" s="79" t="str">
        <f t="shared" si="55"/>
        <v/>
      </c>
      <c r="AD405" s="79">
        <f>ROWS($B$13:B405)</f>
        <v>393</v>
      </c>
      <c r="AE405" s="79">
        <f>IF(W405='kk4-7'!$A$1, AD405, "")</f>
        <v>393</v>
      </c>
      <c r="AF405" s="79">
        <f t="shared" si="56"/>
        <v>982</v>
      </c>
    </row>
    <row r="406" spans="1:45" x14ac:dyDescent="0.25">
      <c r="A406" s="122">
        <f t="shared" si="57"/>
        <v>394</v>
      </c>
      <c r="B406" s="80" t="s">
        <v>924</v>
      </c>
      <c r="C406" s="122">
        <v>2</v>
      </c>
      <c r="D406" s="79" t="s">
        <v>920</v>
      </c>
      <c r="E406" s="79" t="s">
        <v>921</v>
      </c>
      <c r="F406" s="120">
        <v>3</v>
      </c>
      <c r="G406" s="79">
        <v>2006</v>
      </c>
      <c r="H406" s="81" t="s">
        <v>922</v>
      </c>
      <c r="I406" s="81" t="s">
        <v>114</v>
      </c>
      <c r="J406" s="81" t="s">
        <v>114</v>
      </c>
      <c r="K406" s="79" t="s">
        <v>148</v>
      </c>
      <c r="L406" s="116" t="s">
        <v>114</v>
      </c>
      <c r="N406" s="79" t="s">
        <v>149</v>
      </c>
      <c r="O406" s="166">
        <v>1</v>
      </c>
      <c r="P406" s="83">
        <v>950000</v>
      </c>
      <c r="S406" s="122">
        <v>1</v>
      </c>
      <c r="T406" s="117">
        <v>14</v>
      </c>
      <c r="V406" s="79" t="str">
        <f>IF(AND(C406=2, T406&lt;&gt;""), _xlfn.IFNA(VLOOKUP(T406,'kk1'!$B$10:$C$109, 2, FALSE), ""), "")</f>
        <v>Ruang Bidang PP, PA</v>
      </c>
      <c r="X406" s="79" t="str">
        <f t="shared" si="50"/>
        <v/>
      </c>
      <c r="Y406" s="79" t="str">
        <f t="shared" si="51"/>
        <v>Belum diisi</v>
      </c>
      <c r="Z406" s="79">
        <f t="shared" si="52"/>
        <v>0</v>
      </c>
      <c r="AA406" s="79" t="str">
        <f t="shared" si="53"/>
        <v>update ta_kib_b set kd_ruang = 14 where idpemda = '10020010012000304'</v>
      </c>
      <c r="AB406" s="79" t="str">
        <f t="shared" si="54"/>
        <v>Ta_Fn_KIB_B_Sensus</v>
      </c>
      <c r="AC406" s="79" t="str">
        <f t="shared" si="55"/>
        <v/>
      </c>
      <c r="AD406" s="79">
        <f>ROWS($B$13:B406)</f>
        <v>394</v>
      </c>
      <c r="AE406" s="79">
        <f>IF(W406='kk4-7'!$A$1, AD406, "")</f>
        <v>394</v>
      </c>
      <c r="AF406" s="79">
        <f t="shared" si="56"/>
        <v>983</v>
      </c>
    </row>
    <row r="407" spans="1:45" x14ac:dyDescent="0.25">
      <c r="A407" s="122">
        <f t="shared" si="57"/>
        <v>395</v>
      </c>
      <c r="B407" s="80" t="s">
        <v>925</v>
      </c>
      <c r="C407" s="122">
        <v>2</v>
      </c>
      <c r="D407" s="79" t="s">
        <v>920</v>
      </c>
      <c r="E407" s="79" t="s">
        <v>921</v>
      </c>
      <c r="F407" s="120">
        <v>4</v>
      </c>
      <c r="G407" s="79">
        <v>2006</v>
      </c>
      <c r="H407" s="81" t="s">
        <v>926</v>
      </c>
      <c r="I407" s="81" t="s">
        <v>114</v>
      </c>
      <c r="J407" s="81" t="s">
        <v>114</v>
      </c>
      <c r="K407" s="79" t="s">
        <v>927</v>
      </c>
      <c r="L407" s="116" t="s">
        <v>114</v>
      </c>
      <c r="N407" s="79" t="s">
        <v>149</v>
      </c>
      <c r="O407" s="166">
        <v>1</v>
      </c>
      <c r="P407" s="83">
        <v>950000</v>
      </c>
      <c r="S407" s="122">
        <v>1</v>
      </c>
      <c r="T407" s="117">
        <v>12</v>
      </c>
      <c r="V407" s="79" t="str">
        <f>IF(AND(C407=2, T407&lt;&gt;""), _xlfn.IFNA(VLOOKUP(T407,'kk1'!$B$10:$C$109, 2, FALSE), ""), "")</f>
        <v>Ruang Bidang KB</v>
      </c>
      <c r="X407" s="79" t="str">
        <f t="shared" si="50"/>
        <v/>
      </c>
      <c r="Y407" s="79" t="str">
        <f t="shared" si="51"/>
        <v>Belum diisi</v>
      </c>
      <c r="Z407" s="79">
        <f t="shared" si="52"/>
        <v>0</v>
      </c>
      <c r="AA407" s="79" t="str">
        <f t="shared" si="53"/>
        <v>update ta_kib_b set kd_ruang = 12 where idpemda = '10020010012000305'</v>
      </c>
      <c r="AB407" s="79" t="str">
        <f t="shared" si="54"/>
        <v>Ta_Fn_KIB_B_Sensus</v>
      </c>
      <c r="AC407" s="79" t="str">
        <f t="shared" si="55"/>
        <v/>
      </c>
      <c r="AD407" s="79">
        <f>ROWS($B$13:B407)</f>
        <v>395</v>
      </c>
      <c r="AE407" s="79">
        <f>IF(W407='kk4-7'!$A$1, AD407, "")</f>
        <v>395</v>
      </c>
      <c r="AF407" s="79">
        <f t="shared" si="56"/>
        <v>984</v>
      </c>
    </row>
    <row r="408" spans="1:45" x14ac:dyDescent="0.25">
      <c r="A408" s="122">
        <f t="shared" si="57"/>
        <v>396</v>
      </c>
      <c r="B408" s="80" t="s">
        <v>928</v>
      </c>
      <c r="C408" s="122">
        <v>2</v>
      </c>
      <c r="D408" s="79" t="s">
        <v>920</v>
      </c>
      <c r="E408" s="79" t="s">
        <v>921</v>
      </c>
      <c r="F408" s="120">
        <v>5</v>
      </c>
      <c r="G408" s="79">
        <v>2006</v>
      </c>
      <c r="H408" s="81" t="s">
        <v>922</v>
      </c>
      <c r="I408" s="81" t="s">
        <v>114</v>
      </c>
      <c r="J408" s="81" t="s">
        <v>114</v>
      </c>
      <c r="K408" s="79" t="s">
        <v>148</v>
      </c>
      <c r="L408" s="116" t="s">
        <v>114</v>
      </c>
      <c r="N408" s="79" t="s">
        <v>149</v>
      </c>
      <c r="O408" s="166">
        <v>1</v>
      </c>
      <c r="P408" s="83">
        <v>950000</v>
      </c>
      <c r="S408" s="122">
        <v>1</v>
      </c>
      <c r="T408" s="117">
        <v>13</v>
      </c>
      <c r="V408" s="79" t="str">
        <f>IF(AND(C408=2, T408&lt;&gt;""), _xlfn.IFNA(VLOOKUP(T408,'kk1'!$B$10:$C$109, 2, FALSE), ""), "")</f>
        <v>Ruang Bidang K3</v>
      </c>
      <c r="X408" s="79" t="str">
        <f t="shared" si="50"/>
        <v/>
      </c>
      <c r="Y408" s="79" t="str">
        <f t="shared" si="51"/>
        <v>Belum diisi</v>
      </c>
      <c r="Z408" s="79">
        <f t="shared" si="52"/>
        <v>0</v>
      </c>
      <c r="AA408" s="79" t="str">
        <f t="shared" si="53"/>
        <v>update ta_kib_b set kd_ruang = 13 where idpemda = '10020010012000306'</v>
      </c>
      <c r="AB408" s="79" t="str">
        <f t="shared" si="54"/>
        <v>Ta_Fn_KIB_B_Sensus</v>
      </c>
      <c r="AC408" s="79" t="str">
        <f t="shared" si="55"/>
        <v/>
      </c>
      <c r="AD408" s="79">
        <f>ROWS($B$13:B408)</f>
        <v>396</v>
      </c>
      <c r="AE408" s="79">
        <f>IF(W408='kk4-7'!$A$1, AD408, "")</f>
        <v>396</v>
      </c>
      <c r="AF408" s="79">
        <f t="shared" si="56"/>
        <v>985</v>
      </c>
    </row>
    <row r="409" spans="1:45" x14ac:dyDescent="0.25">
      <c r="A409" s="122">
        <f t="shared" si="57"/>
        <v>397</v>
      </c>
      <c r="B409" s="80" t="s">
        <v>929</v>
      </c>
      <c r="C409" s="122">
        <v>2</v>
      </c>
      <c r="D409" s="79" t="s">
        <v>920</v>
      </c>
      <c r="E409" s="79" t="s">
        <v>921</v>
      </c>
      <c r="F409" s="120">
        <v>6</v>
      </c>
      <c r="G409" s="79">
        <v>2007</v>
      </c>
      <c r="H409" s="81" t="s">
        <v>922</v>
      </c>
      <c r="I409" s="81" t="s">
        <v>114</v>
      </c>
      <c r="J409" s="81" t="s">
        <v>114</v>
      </c>
      <c r="K409" s="79" t="s">
        <v>148</v>
      </c>
      <c r="L409" s="116" t="s">
        <v>114</v>
      </c>
      <c r="N409" s="79" t="s">
        <v>149</v>
      </c>
      <c r="O409" s="166">
        <v>1</v>
      </c>
      <c r="P409" s="83">
        <v>1170000</v>
      </c>
      <c r="S409" s="122">
        <v>1</v>
      </c>
      <c r="T409" s="117">
        <v>2</v>
      </c>
      <c r="V409" s="79" t="str">
        <f>IF(AND(C409=2, T409&lt;&gt;""), _xlfn.IFNA(VLOOKUP(T409,'kk1'!$B$10:$C$109, 2, FALSE), ""), "")</f>
        <v>Ruang Sekretaris</v>
      </c>
      <c r="X409" s="79" t="str">
        <f t="shared" si="50"/>
        <v/>
      </c>
      <c r="Y409" s="79" t="str">
        <f t="shared" si="51"/>
        <v>Belum diisi</v>
      </c>
      <c r="Z409" s="79">
        <f t="shared" si="52"/>
        <v>0</v>
      </c>
      <c r="AA409" s="79" t="str">
        <f t="shared" si="53"/>
        <v>update ta_kib_b set kd_ruang = 2 where idpemda = '10020010012000307'</v>
      </c>
      <c r="AB409" s="79" t="str">
        <f t="shared" si="54"/>
        <v>Ta_Fn_KIB_B_Sensus</v>
      </c>
      <c r="AC409" s="79" t="str">
        <f t="shared" si="55"/>
        <v/>
      </c>
      <c r="AD409" s="79">
        <f>ROWS($B$13:B409)</f>
        <v>397</v>
      </c>
      <c r="AE409" s="79">
        <f>IF(W409='kk4-7'!$A$1, AD409, "")</f>
        <v>397</v>
      </c>
      <c r="AF409" s="79">
        <f t="shared" si="56"/>
        <v>986</v>
      </c>
    </row>
    <row r="410" spans="1:45" x14ac:dyDescent="0.25">
      <c r="A410" s="122">
        <f t="shared" si="57"/>
        <v>398</v>
      </c>
      <c r="B410" s="80" t="s">
        <v>930</v>
      </c>
      <c r="C410" s="122">
        <v>2</v>
      </c>
      <c r="D410" s="79" t="s">
        <v>920</v>
      </c>
      <c r="E410" s="79" t="s">
        <v>921</v>
      </c>
      <c r="F410" s="120">
        <v>7</v>
      </c>
      <c r="G410" s="79">
        <v>2007</v>
      </c>
      <c r="H410" s="81" t="s">
        <v>931</v>
      </c>
      <c r="I410" s="81" t="s">
        <v>114</v>
      </c>
      <c r="J410" s="81" t="s">
        <v>114</v>
      </c>
      <c r="K410" s="79" t="s">
        <v>148</v>
      </c>
      <c r="L410" s="116" t="s">
        <v>114</v>
      </c>
      <c r="N410" s="79" t="s">
        <v>149</v>
      </c>
      <c r="O410" s="166">
        <v>1</v>
      </c>
      <c r="P410" s="83">
        <v>150000</v>
      </c>
      <c r="S410" s="122">
        <v>1</v>
      </c>
      <c r="T410" s="117">
        <v>8</v>
      </c>
      <c r="V410" s="79" t="str">
        <f>IF(AND(C410=2, T410&lt;&gt;""), _xlfn.IFNA(VLOOKUP(T410,'kk1'!$B$10:$C$109, 2, FALSE), ""), "")</f>
        <v>Ruang Sekretariat</v>
      </c>
      <c r="X410" s="79" t="str">
        <f t="shared" si="50"/>
        <v/>
      </c>
      <c r="Y410" s="79" t="str">
        <f t="shared" si="51"/>
        <v>Belum diisi</v>
      </c>
      <c r="Z410" s="79">
        <f t="shared" si="52"/>
        <v>0</v>
      </c>
      <c r="AA410" s="79" t="str">
        <f t="shared" si="53"/>
        <v>update ta_kib_b set kd_ruang = 8 where idpemda = '10020010012000308'</v>
      </c>
      <c r="AB410" s="79" t="str">
        <f t="shared" si="54"/>
        <v>Ta_Fn_KIB_B_Sensus</v>
      </c>
      <c r="AC410" s="79" t="str">
        <f t="shared" si="55"/>
        <v/>
      </c>
      <c r="AD410" s="79">
        <f>ROWS($B$13:B410)</f>
        <v>398</v>
      </c>
      <c r="AE410" s="79">
        <f>IF(W410='kk4-7'!$A$1, AD410, "")</f>
        <v>398</v>
      </c>
      <c r="AF410" s="79">
        <f t="shared" si="56"/>
        <v>987</v>
      </c>
    </row>
    <row r="411" spans="1:45" x14ac:dyDescent="0.25">
      <c r="A411" s="122">
        <f t="shared" si="57"/>
        <v>399</v>
      </c>
      <c r="B411" s="80" t="s">
        <v>932</v>
      </c>
      <c r="C411" s="122">
        <v>2</v>
      </c>
      <c r="D411" s="79" t="s">
        <v>920</v>
      </c>
      <c r="E411" s="79" t="s">
        <v>921</v>
      </c>
      <c r="F411" s="120">
        <v>8</v>
      </c>
      <c r="G411" s="79">
        <v>2007</v>
      </c>
      <c r="H411" s="81" t="s">
        <v>922</v>
      </c>
      <c r="I411" s="81" t="s">
        <v>114</v>
      </c>
      <c r="J411" s="81" t="s">
        <v>114</v>
      </c>
      <c r="K411" s="79" t="s">
        <v>148</v>
      </c>
      <c r="L411" s="116" t="s">
        <v>114</v>
      </c>
      <c r="N411" s="79" t="s">
        <v>149</v>
      </c>
      <c r="O411" s="166">
        <v>1</v>
      </c>
      <c r="P411" s="83">
        <v>1170000</v>
      </c>
      <c r="S411" s="122">
        <v>1</v>
      </c>
      <c r="T411" s="117">
        <v>13</v>
      </c>
      <c r="V411" s="79" t="str">
        <f>IF(AND(C411=2, T411&lt;&gt;""), _xlfn.IFNA(VLOOKUP(T411,'kk1'!$B$10:$C$109, 2, FALSE), ""), "")</f>
        <v>Ruang Bidang K3</v>
      </c>
      <c r="X411" s="79" t="str">
        <f t="shared" si="50"/>
        <v/>
      </c>
      <c r="Y411" s="79" t="str">
        <f t="shared" si="51"/>
        <v>Belum diisi</v>
      </c>
      <c r="Z411" s="79">
        <f t="shared" si="52"/>
        <v>0</v>
      </c>
      <c r="AA411" s="79" t="str">
        <f t="shared" si="53"/>
        <v>update ta_kib_b set kd_ruang = 13 where idpemda = '10020010012000309'</v>
      </c>
      <c r="AB411" s="79" t="str">
        <f t="shared" si="54"/>
        <v>Ta_Fn_KIB_B_Sensus</v>
      </c>
      <c r="AC411" s="79" t="str">
        <f t="shared" si="55"/>
        <v/>
      </c>
      <c r="AD411" s="79">
        <f>ROWS($B$13:B411)</f>
        <v>399</v>
      </c>
      <c r="AE411" s="79">
        <f>IF(W411='kk4-7'!$A$1, AD411, "")</f>
        <v>399</v>
      </c>
      <c r="AF411" s="79">
        <f t="shared" si="56"/>
        <v>988</v>
      </c>
    </row>
    <row r="412" spans="1:45" x14ac:dyDescent="0.25">
      <c r="A412" s="122">
        <f t="shared" si="57"/>
        <v>400</v>
      </c>
      <c r="B412" s="80" t="s">
        <v>933</v>
      </c>
      <c r="C412" s="122">
        <v>2</v>
      </c>
      <c r="D412" s="79" t="s">
        <v>920</v>
      </c>
      <c r="E412" s="79" t="s">
        <v>921</v>
      </c>
      <c r="F412" s="120">
        <v>9</v>
      </c>
      <c r="G412" s="79">
        <v>2021</v>
      </c>
      <c r="H412" s="81" t="s">
        <v>934</v>
      </c>
      <c r="I412" s="81" t="s">
        <v>935</v>
      </c>
      <c r="J412" s="81" t="s">
        <v>114</v>
      </c>
      <c r="K412" s="79" t="s">
        <v>936</v>
      </c>
      <c r="L412" s="116" t="s">
        <v>860</v>
      </c>
      <c r="N412" s="79" t="s">
        <v>149</v>
      </c>
      <c r="O412" s="166">
        <v>1</v>
      </c>
      <c r="P412" s="83">
        <v>900000</v>
      </c>
      <c r="Q412" s="79" t="s">
        <v>937</v>
      </c>
      <c r="S412" s="122">
        <v>1</v>
      </c>
      <c r="T412" s="117">
        <v>23</v>
      </c>
      <c r="V412" s="79" t="str">
        <f>IF(AND(C412=2, T412&lt;&gt;""), _xlfn.IFNA(VLOOKUP(T412,'kk1'!$B$10:$C$109, 2, FALSE), ""), "")</f>
        <v>Balai Penyuluh KARANGPANDAN</v>
      </c>
      <c r="X412" s="79" t="str">
        <f t="shared" si="50"/>
        <v/>
      </c>
      <c r="Y412" s="79" t="str">
        <f t="shared" si="51"/>
        <v>Belum diisi</v>
      </c>
      <c r="Z412" s="79">
        <f t="shared" si="52"/>
        <v>0</v>
      </c>
      <c r="AA412" s="79" t="str">
        <f t="shared" si="53"/>
        <v>update ta_kib_b set kd_ruang = 23 where idpemda = '10020010012001146'</v>
      </c>
      <c r="AB412" s="79" t="str">
        <f t="shared" si="54"/>
        <v>Ta_Fn_KIB_B_Sensus</v>
      </c>
      <c r="AC412" s="79" t="str">
        <f t="shared" si="55"/>
        <v/>
      </c>
      <c r="AD412" s="79">
        <f>ROWS($B$13:B412)</f>
        <v>400</v>
      </c>
      <c r="AE412" s="79">
        <f>IF(W412='kk4-7'!$A$1, AD412, "")</f>
        <v>400</v>
      </c>
      <c r="AF412" s="79">
        <f t="shared" si="56"/>
        <v>989</v>
      </c>
    </row>
    <row r="413" spans="1:45" x14ac:dyDescent="0.25">
      <c r="A413" s="122">
        <f t="shared" si="57"/>
        <v>401</v>
      </c>
      <c r="B413" s="80" t="s">
        <v>938</v>
      </c>
      <c r="C413" s="122">
        <v>2</v>
      </c>
      <c r="D413" s="79" t="s">
        <v>920</v>
      </c>
      <c r="E413" s="79" t="s">
        <v>921</v>
      </c>
      <c r="F413" s="120">
        <v>10</v>
      </c>
      <c r="G413" s="79">
        <v>2021</v>
      </c>
      <c r="H413" s="81" t="s">
        <v>934</v>
      </c>
      <c r="I413" s="81" t="s">
        <v>935</v>
      </c>
      <c r="J413" s="81" t="s">
        <v>114</v>
      </c>
      <c r="K413" s="79" t="s">
        <v>936</v>
      </c>
      <c r="L413" s="116" t="s">
        <v>860</v>
      </c>
      <c r="N413" s="79" t="s">
        <v>149</v>
      </c>
      <c r="O413" s="166">
        <v>1</v>
      </c>
      <c r="P413" s="83">
        <v>900000</v>
      </c>
      <c r="Q413" s="79" t="s">
        <v>937</v>
      </c>
      <c r="S413" s="122">
        <v>1</v>
      </c>
      <c r="T413" s="117">
        <v>23</v>
      </c>
      <c r="V413" s="79" t="str">
        <f>IF(AND(C413=2, T413&lt;&gt;""), _xlfn.IFNA(VLOOKUP(T413,'kk1'!$B$10:$C$109, 2, FALSE), ""), "")</f>
        <v>Balai Penyuluh KARANGPANDAN</v>
      </c>
      <c r="X413" s="79" t="str">
        <f t="shared" si="50"/>
        <v/>
      </c>
      <c r="Y413" s="79" t="str">
        <f t="shared" si="51"/>
        <v>Belum diisi</v>
      </c>
      <c r="Z413" s="79">
        <f t="shared" si="52"/>
        <v>0</v>
      </c>
      <c r="AA413" s="79" t="str">
        <f t="shared" si="53"/>
        <v>update ta_kib_b set kd_ruang = 23 where idpemda = '10020010012001147'</v>
      </c>
      <c r="AB413" s="79" t="str">
        <f t="shared" si="54"/>
        <v>Ta_Fn_KIB_B_Sensus</v>
      </c>
      <c r="AC413" s="79" t="str">
        <f t="shared" si="55"/>
        <v/>
      </c>
      <c r="AD413" s="79">
        <f>ROWS($B$13:B413)</f>
        <v>401</v>
      </c>
      <c r="AE413" s="79">
        <f>IF(W413='kk4-7'!$A$1, AD413, "")</f>
        <v>401</v>
      </c>
      <c r="AF413" s="79">
        <f t="shared" si="56"/>
        <v>990</v>
      </c>
    </row>
    <row r="414" spans="1:45" x14ac:dyDescent="0.25">
      <c r="A414" s="122">
        <f t="shared" si="57"/>
        <v>402</v>
      </c>
      <c r="B414" s="80" t="s">
        <v>939</v>
      </c>
      <c r="C414" s="122">
        <v>2</v>
      </c>
      <c r="D414" s="79" t="s">
        <v>920</v>
      </c>
      <c r="E414" s="79" t="s">
        <v>921</v>
      </c>
      <c r="F414" s="120">
        <v>11</v>
      </c>
      <c r="G414" s="79">
        <v>2021</v>
      </c>
      <c r="H414" s="81" t="s">
        <v>934</v>
      </c>
      <c r="I414" s="81" t="s">
        <v>935</v>
      </c>
      <c r="J414" s="81" t="s">
        <v>114</v>
      </c>
      <c r="K414" s="79" t="s">
        <v>936</v>
      </c>
      <c r="L414" s="116" t="s">
        <v>860</v>
      </c>
      <c r="N414" s="79" t="s">
        <v>149</v>
      </c>
      <c r="O414" s="166">
        <v>1</v>
      </c>
      <c r="P414" s="83">
        <v>900000</v>
      </c>
      <c r="Q414" s="79" t="s">
        <v>937</v>
      </c>
      <c r="S414" s="122">
        <v>1</v>
      </c>
      <c r="T414" s="117">
        <v>23</v>
      </c>
      <c r="V414" s="79" t="str">
        <f>IF(AND(C414=2, T414&lt;&gt;""), _xlfn.IFNA(VLOOKUP(T414,'kk1'!$B$10:$C$109, 2, FALSE), ""), "")</f>
        <v>Balai Penyuluh KARANGPANDAN</v>
      </c>
      <c r="X414" s="79" t="str">
        <f t="shared" si="50"/>
        <v/>
      </c>
      <c r="Y414" s="79" t="str">
        <f t="shared" si="51"/>
        <v>Belum diisi</v>
      </c>
      <c r="Z414" s="79">
        <f t="shared" si="52"/>
        <v>0</v>
      </c>
      <c r="AA414" s="79" t="str">
        <f t="shared" si="53"/>
        <v>update ta_kib_b set kd_ruang = 23 where idpemda = '10020010012001148'</v>
      </c>
      <c r="AB414" s="79" t="str">
        <f t="shared" si="54"/>
        <v>Ta_Fn_KIB_B_Sensus</v>
      </c>
      <c r="AC414" s="79" t="str">
        <f t="shared" si="55"/>
        <v/>
      </c>
      <c r="AD414" s="79">
        <f>ROWS($B$13:B414)</f>
        <v>402</v>
      </c>
      <c r="AE414" s="79">
        <f>IF(W414='kk4-7'!$A$1, AD414, "")</f>
        <v>402</v>
      </c>
      <c r="AF414" s="79">
        <f t="shared" si="56"/>
        <v>993</v>
      </c>
    </row>
    <row r="415" spans="1:45" x14ac:dyDescent="0.25">
      <c r="A415" s="122">
        <f t="shared" si="57"/>
        <v>403</v>
      </c>
      <c r="B415" s="80" t="s">
        <v>940</v>
      </c>
      <c r="C415" s="122">
        <v>2</v>
      </c>
      <c r="D415" s="79" t="s">
        <v>920</v>
      </c>
      <c r="E415" s="79" t="s">
        <v>921</v>
      </c>
      <c r="F415" s="120">
        <v>12</v>
      </c>
      <c r="G415" s="79">
        <v>2021</v>
      </c>
      <c r="H415" s="81" t="s">
        <v>934</v>
      </c>
      <c r="I415" s="81" t="s">
        <v>935</v>
      </c>
      <c r="J415" s="81" t="s">
        <v>114</v>
      </c>
      <c r="K415" s="79" t="s">
        <v>936</v>
      </c>
      <c r="L415" s="116" t="s">
        <v>860</v>
      </c>
      <c r="N415" s="79" t="s">
        <v>149</v>
      </c>
      <c r="O415" s="166">
        <v>1</v>
      </c>
      <c r="P415" s="83">
        <v>900000</v>
      </c>
      <c r="Q415" s="79" t="s">
        <v>937</v>
      </c>
      <c r="S415" s="122">
        <v>1</v>
      </c>
      <c r="T415" s="117">
        <v>23</v>
      </c>
      <c r="V415" s="79" t="str">
        <f>IF(AND(C415=2, T415&lt;&gt;""), _xlfn.IFNA(VLOOKUP(T415,'kk1'!$B$10:$C$109, 2, FALSE), ""), "")</f>
        <v>Balai Penyuluh KARANGPANDAN</v>
      </c>
      <c r="X415" s="79" t="str">
        <f t="shared" si="50"/>
        <v/>
      </c>
      <c r="Y415" s="79" t="str">
        <f t="shared" si="51"/>
        <v>Belum diisi</v>
      </c>
      <c r="Z415" s="79">
        <f t="shared" si="52"/>
        <v>0</v>
      </c>
      <c r="AA415" s="79" t="str">
        <f t="shared" si="53"/>
        <v>update ta_kib_b set kd_ruang = 23 where idpemda = '10020010012001149'</v>
      </c>
      <c r="AB415" s="79" t="str">
        <f t="shared" si="54"/>
        <v>Ta_Fn_KIB_B_Sensus</v>
      </c>
      <c r="AC415" s="79" t="str">
        <f t="shared" si="55"/>
        <v/>
      </c>
      <c r="AD415" s="79">
        <f>ROWS($B$13:B415)</f>
        <v>403</v>
      </c>
      <c r="AE415" s="79">
        <f>IF(W415='kk4-7'!$A$1, AD415, "")</f>
        <v>403</v>
      </c>
      <c r="AF415" s="79">
        <f t="shared" si="56"/>
        <v>994</v>
      </c>
    </row>
    <row r="416" spans="1:45" x14ac:dyDescent="0.25">
      <c r="A416" s="122">
        <f t="shared" si="57"/>
        <v>404</v>
      </c>
      <c r="B416" s="80" t="s">
        <v>941</v>
      </c>
      <c r="C416" s="122">
        <v>2</v>
      </c>
      <c r="D416" s="79" t="s">
        <v>920</v>
      </c>
      <c r="E416" s="79" t="s">
        <v>921</v>
      </c>
      <c r="F416" s="120">
        <v>13</v>
      </c>
      <c r="G416" s="79">
        <v>2021</v>
      </c>
      <c r="H416" s="81" t="s">
        <v>934</v>
      </c>
      <c r="I416" s="81" t="s">
        <v>935</v>
      </c>
      <c r="J416" s="81" t="s">
        <v>114</v>
      </c>
      <c r="K416" s="79" t="s">
        <v>936</v>
      </c>
      <c r="L416" s="116" t="s">
        <v>860</v>
      </c>
      <c r="N416" s="79" t="s">
        <v>149</v>
      </c>
      <c r="O416" s="166">
        <v>1</v>
      </c>
      <c r="P416" s="83">
        <v>900000</v>
      </c>
      <c r="Q416" s="79" t="s">
        <v>937</v>
      </c>
      <c r="S416" s="122">
        <v>1</v>
      </c>
      <c r="T416" s="117">
        <v>23</v>
      </c>
      <c r="V416" s="79" t="str">
        <f>IF(AND(C416=2, T416&lt;&gt;""), _xlfn.IFNA(VLOOKUP(T416,'kk1'!$B$10:$C$109, 2, FALSE), ""), "")</f>
        <v>Balai Penyuluh KARANGPANDAN</v>
      </c>
      <c r="X416" s="79" t="str">
        <f t="shared" si="50"/>
        <v/>
      </c>
      <c r="Y416" s="79" t="str">
        <f t="shared" si="51"/>
        <v>Belum diisi</v>
      </c>
      <c r="Z416" s="79">
        <f t="shared" si="52"/>
        <v>0</v>
      </c>
      <c r="AA416" s="79" t="str">
        <f t="shared" si="53"/>
        <v>update ta_kib_b set kd_ruang = 23 where idpemda = '10020010012001150'</v>
      </c>
      <c r="AB416" s="79" t="str">
        <f t="shared" si="54"/>
        <v>Ta_Fn_KIB_B_Sensus</v>
      </c>
      <c r="AC416" s="79" t="str">
        <f t="shared" si="55"/>
        <v/>
      </c>
      <c r="AD416" s="79">
        <f>ROWS($B$13:B416)</f>
        <v>404</v>
      </c>
      <c r="AE416" s="79">
        <f>IF(W416='kk4-7'!$A$1, AD416, "")</f>
        <v>404</v>
      </c>
      <c r="AF416" s="79">
        <f t="shared" si="56"/>
        <v>995</v>
      </c>
    </row>
    <row r="417" spans="1:32" x14ac:dyDescent="0.25">
      <c r="A417" s="122">
        <f t="shared" si="57"/>
        <v>405</v>
      </c>
      <c r="B417" s="80" t="s">
        <v>942</v>
      </c>
      <c r="C417" s="122">
        <v>2</v>
      </c>
      <c r="D417" s="79" t="s">
        <v>943</v>
      </c>
      <c r="E417" s="79" t="s">
        <v>944</v>
      </c>
      <c r="F417" s="120">
        <v>13</v>
      </c>
      <c r="G417" s="79">
        <v>2003</v>
      </c>
      <c r="H417" s="81" t="s">
        <v>945</v>
      </c>
      <c r="I417" s="81" t="s">
        <v>114</v>
      </c>
      <c r="J417" s="81" t="s">
        <v>114</v>
      </c>
      <c r="K417" s="79" t="s">
        <v>946</v>
      </c>
      <c r="L417" s="116" t="s">
        <v>114</v>
      </c>
      <c r="N417" s="79" t="s">
        <v>149</v>
      </c>
      <c r="O417" s="166">
        <v>1</v>
      </c>
      <c r="P417" s="83">
        <v>15000</v>
      </c>
      <c r="S417" s="122">
        <v>1</v>
      </c>
      <c r="T417" s="117">
        <v>4</v>
      </c>
      <c r="V417" s="79" t="str">
        <f>IF(AND(C417=2, T417&lt;&gt;""), _xlfn.IFNA(VLOOKUP(T417,'kk1'!$B$10:$C$109, 2, FALSE), ""), "")</f>
        <v>Ruang Bendahara</v>
      </c>
      <c r="X417" s="79" t="str">
        <f t="shared" si="50"/>
        <v/>
      </c>
      <c r="Y417" s="79" t="str">
        <f t="shared" si="51"/>
        <v>Belum diisi</v>
      </c>
      <c r="Z417" s="79">
        <f t="shared" si="52"/>
        <v>0</v>
      </c>
      <c r="AA417" s="79" t="str">
        <f t="shared" si="53"/>
        <v>update ta_kib_b set kd_ruang = 4 where idpemda = '10020010012000322'</v>
      </c>
      <c r="AB417" s="79" t="str">
        <f t="shared" si="54"/>
        <v>Ta_Fn_KIB_B_Sensus</v>
      </c>
      <c r="AC417" s="79" t="str">
        <f t="shared" si="55"/>
        <v/>
      </c>
      <c r="AD417" s="79">
        <f>ROWS($B$13:B417)</f>
        <v>405</v>
      </c>
      <c r="AE417" s="79">
        <f>IF(W417='kk4-7'!$A$1, AD417, "")</f>
        <v>405</v>
      </c>
      <c r="AF417" s="79">
        <f t="shared" si="56"/>
        <v>996</v>
      </c>
    </row>
    <row r="418" spans="1:32" x14ac:dyDescent="0.25">
      <c r="A418" s="122">
        <f t="shared" si="57"/>
        <v>406</v>
      </c>
      <c r="B418" s="80" t="s">
        <v>947</v>
      </c>
      <c r="C418" s="122">
        <v>2</v>
      </c>
      <c r="D418" s="79" t="s">
        <v>943</v>
      </c>
      <c r="E418" s="79" t="s">
        <v>944</v>
      </c>
      <c r="F418" s="120">
        <v>14</v>
      </c>
      <c r="G418" s="79">
        <v>2003</v>
      </c>
      <c r="H418" s="81" t="s">
        <v>948</v>
      </c>
      <c r="I418" s="81" t="s">
        <v>114</v>
      </c>
      <c r="J418" s="81" t="s">
        <v>114</v>
      </c>
      <c r="K418" s="79" t="s">
        <v>424</v>
      </c>
      <c r="L418" s="116" t="s">
        <v>114</v>
      </c>
      <c r="N418" s="79" t="s">
        <v>149</v>
      </c>
      <c r="O418" s="166">
        <v>1</v>
      </c>
      <c r="P418" s="83">
        <v>15000</v>
      </c>
      <c r="S418" s="122">
        <v>1</v>
      </c>
      <c r="T418" s="117">
        <v>4</v>
      </c>
      <c r="V418" s="79" t="str">
        <f>IF(AND(C418=2, T418&lt;&gt;""), _xlfn.IFNA(VLOOKUP(T418,'kk1'!$B$10:$C$109, 2, FALSE), ""), "")</f>
        <v>Ruang Bendahara</v>
      </c>
      <c r="X418" s="79" t="str">
        <f t="shared" si="50"/>
        <v/>
      </c>
      <c r="Y418" s="79" t="str">
        <f t="shared" si="51"/>
        <v>Belum diisi</v>
      </c>
      <c r="Z418" s="79">
        <f t="shared" si="52"/>
        <v>0</v>
      </c>
      <c r="AA418" s="79" t="str">
        <f t="shared" si="53"/>
        <v>update ta_kib_b set kd_ruang = 4 where idpemda = '10020010012000323'</v>
      </c>
      <c r="AB418" s="79" t="str">
        <f t="shared" si="54"/>
        <v>Ta_Fn_KIB_B_Sensus</v>
      </c>
      <c r="AC418" s="79" t="str">
        <f t="shared" si="55"/>
        <v/>
      </c>
      <c r="AD418" s="79">
        <f>ROWS($B$13:B418)</f>
        <v>406</v>
      </c>
      <c r="AE418" s="79">
        <f>IF(W418='kk4-7'!$A$1, AD418, "")</f>
        <v>406</v>
      </c>
      <c r="AF418" s="79">
        <f t="shared" si="56"/>
        <v>997</v>
      </c>
    </row>
    <row r="419" spans="1:32" x14ac:dyDescent="0.25">
      <c r="A419" s="122">
        <f t="shared" si="57"/>
        <v>407</v>
      </c>
      <c r="B419" s="80" t="s">
        <v>949</v>
      </c>
      <c r="C419" s="122">
        <v>2</v>
      </c>
      <c r="D419" s="79" t="s">
        <v>943</v>
      </c>
      <c r="E419" s="79" t="s">
        <v>944</v>
      </c>
      <c r="F419" s="120">
        <v>15</v>
      </c>
      <c r="G419" s="79">
        <v>2003</v>
      </c>
      <c r="H419" s="81" t="s">
        <v>948</v>
      </c>
      <c r="I419" s="81" t="s">
        <v>114</v>
      </c>
      <c r="J419" s="81" t="s">
        <v>114</v>
      </c>
      <c r="K419" s="79" t="s">
        <v>424</v>
      </c>
      <c r="L419" s="116" t="s">
        <v>114</v>
      </c>
      <c r="N419" s="79" t="s">
        <v>149</v>
      </c>
      <c r="O419" s="166">
        <v>1</v>
      </c>
      <c r="P419" s="83">
        <v>15000</v>
      </c>
      <c r="S419" s="122">
        <v>1</v>
      </c>
      <c r="T419" s="117">
        <v>13</v>
      </c>
      <c r="V419" s="79" t="str">
        <f>IF(AND(C419=2, T419&lt;&gt;""), _xlfn.IFNA(VLOOKUP(T419,'kk1'!$B$10:$C$109, 2, FALSE), ""), "")</f>
        <v>Ruang Bidang K3</v>
      </c>
      <c r="X419" s="79" t="str">
        <f t="shared" si="50"/>
        <v/>
      </c>
      <c r="Y419" s="79" t="str">
        <f t="shared" si="51"/>
        <v>Belum diisi</v>
      </c>
      <c r="Z419" s="79">
        <f t="shared" si="52"/>
        <v>0</v>
      </c>
      <c r="AA419" s="79" t="str">
        <f t="shared" si="53"/>
        <v>update ta_kib_b set kd_ruang = 13 where idpemda = '10020010012000324'</v>
      </c>
      <c r="AB419" s="79" t="str">
        <f t="shared" si="54"/>
        <v>Ta_Fn_KIB_B_Sensus</v>
      </c>
      <c r="AC419" s="79" t="str">
        <f t="shared" si="55"/>
        <v/>
      </c>
      <c r="AD419" s="79">
        <f>ROWS($B$13:B419)</f>
        <v>407</v>
      </c>
      <c r="AE419" s="79">
        <f>IF(W419='kk4-7'!$A$1, AD419, "")</f>
        <v>407</v>
      </c>
      <c r="AF419" s="79">
        <f t="shared" si="56"/>
        <v>1002</v>
      </c>
    </row>
    <row r="420" spans="1:32" x14ac:dyDescent="0.25">
      <c r="A420" s="122">
        <f t="shared" si="57"/>
        <v>408</v>
      </c>
      <c r="B420" s="80" t="s">
        <v>950</v>
      </c>
      <c r="C420" s="122">
        <v>2</v>
      </c>
      <c r="D420" s="79" t="s">
        <v>943</v>
      </c>
      <c r="E420" s="79" t="s">
        <v>944</v>
      </c>
      <c r="F420" s="120">
        <v>16</v>
      </c>
      <c r="G420" s="79">
        <v>2003</v>
      </c>
      <c r="H420" s="81" t="s">
        <v>948</v>
      </c>
      <c r="I420" s="81" t="s">
        <v>114</v>
      </c>
      <c r="J420" s="81" t="s">
        <v>114</v>
      </c>
      <c r="K420" s="79" t="s">
        <v>424</v>
      </c>
      <c r="L420" s="116" t="s">
        <v>114</v>
      </c>
      <c r="N420" s="79" t="s">
        <v>149</v>
      </c>
      <c r="O420" s="166">
        <v>1</v>
      </c>
      <c r="P420" s="83">
        <v>15000</v>
      </c>
      <c r="S420" s="122">
        <v>1</v>
      </c>
      <c r="T420" s="117">
        <v>13</v>
      </c>
      <c r="V420" s="79" t="str">
        <f>IF(AND(C420=2, T420&lt;&gt;""), _xlfn.IFNA(VLOOKUP(T420,'kk1'!$B$10:$C$109, 2, FALSE), ""), "")</f>
        <v>Ruang Bidang K3</v>
      </c>
      <c r="X420" s="79" t="str">
        <f t="shared" si="50"/>
        <v/>
      </c>
      <c r="Y420" s="79" t="str">
        <f t="shared" si="51"/>
        <v>Belum diisi</v>
      </c>
      <c r="Z420" s="79">
        <f t="shared" si="52"/>
        <v>0</v>
      </c>
      <c r="AA420" s="79" t="str">
        <f t="shared" si="53"/>
        <v>update ta_kib_b set kd_ruang = 13 where idpemda = '10020010012000325'</v>
      </c>
      <c r="AB420" s="79" t="str">
        <f t="shared" si="54"/>
        <v>Ta_Fn_KIB_B_Sensus</v>
      </c>
      <c r="AC420" s="79" t="str">
        <f t="shared" si="55"/>
        <v/>
      </c>
      <c r="AD420" s="79">
        <f>ROWS($B$13:B420)</f>
        <v>408</v>
      </c>
      <c r="AE420" s="79">
        <f>IF(W420='kk4-7'!$A$1, AD420, "")</f>
        <v>408</v>
      </c>
      <c r="AF420" s="79">
        <f t="shared" si="56"/>
        <v>1005</v>
      </c>
    </row>
    <row r="421" spans="1:32" x14ac:dyDescent="0.25">
      <c r="A421" s="122">
        <f t="shared" si="57"/>
        <v>409</v>
      </c>
      <c r="B421" s="80" t="s">
        <v>951</v>
      </c>
      <c r="C421" s="122">
        <v>2</v>
      </c>
      <c r="D421" s="79" t="s">
        <v>943</v>
      </c>
      <c r="E421" s="79" t="s">
        <v>944</v>
      </c>
      <c r="F421" s="120">
        <v>17</v>
      </c>
      <c r="G421" s="79">
        <v>2003</v>
      </c>
      <c r="H421" s="81" t="s">
        <v>948</v>
      </c>
      <c r="I421" s="81" t="s">
        <v>114</v>
      </c>
      <c r="J421" s="81" t="s">
        <v>114</v>
      </c>
      <c r="K421" s="79" t="s">
        <v>424</v>
      </c>
      <c r="L421" s="116" t="s">
        <v>114</v>
      </c>
      <c r="N421" s="79" t="s">
        <v>149</v>
      </c>
      <c r="O421" s="166">
        <v>1</v>
      </c>
      <c r="P421" s="83">
        <v>15000</v>
      </c>
      <c r="S421" s="122">
        <v>1</v>
      </c>
      <c r="T421" s="117">
        <v>13</v>
      </c>
      <c r="V421" s="79" t="str">
        <f>IF(AND(C421=2, T421&lt;&gt;""), _xlfn.IFNA(VLOOKUP(T421,'kk1'!$B$10:$C$109, 2, FALSE), ""), "")</f>
        <v>Ruang Bidang K3</v>
      </c>
      <c r="X421" s="79" t="str">
        <f t="shared" si="50"/>
        <v/>
      </c>
      <c r="Y421" s="79" t="str">
        <f t="shared" si="51"/>
        <v>Belum diisi</v>
      </c>
      <c r="Z421" s="79">
        <f t="shared" si="52"/>
        <v>0</v>
      </c>
      <c r="AA421" s="79" t="str">
        <f t="shared" si="53"/>
        <v>update ta_kib_b set kd_ruang = 13 where idpemda = '10020010012000326'</v>
      </c>
      <c r="AB421" s="79" t="str">
        <f t="shared" si="54"/>
        <v>Ta_Fn_KIB_B_Sensus</v>
      </c>
      <c r="AC421" s="79" t="str">
        <f t="shared" si="55"/>
        <v/>
      </c>
      <c r="AD421" s="79">
        <f>ROWS($B$13:B421)</f>
        <v>409</v>
      </c>
      <c r="AE421" s="79">
        <f>IF(W421='kk4-7'!$A$1, AD421, "")</f>
        <v>409</v>
      </c>
      <c r="AF421" s="79">
        <f t="shared" si="56"/>
        <v>1021</v>
      </c>
    </row>
    <row r="422" spans="1:32" x14ac:dyDescent="0.25">
      <c r="A422" s="122">
        <f t="shared" si="57"/>
        <v>410</v>
      </c>
      <c r="B422" s="80" t="s">
        <v>952</v>
      </c>
      <c r="C422" s="122">
        <v>2</v>
      </c>
      <c r="D422" s="79" t="s">
        <v>943</v>
      </c>
      <c r="E422" s="79" t="s">
        <v>944</v>
      </c>
      <c r="F422" s="120">
        <v>18</v>
      </c>
      <c r="G422" s="79">
        <v>2003</v>
      </c>
      <c r="H422" s="81" t="s">
        <v>948</v>
      </c>
      <c r="I422" s="81" t="s">
        <v>114</v>
      </c>
      <c r="J422" s="81" t="s">
        <v>114</v>
      </c>
      <c r="K422" s="79" t="s">
        <v>424</v>
      </c>
      <c r="L422" s="116" t="s">
        <v>114</v>
      </c>
      <c r="N422" s="79" t="s">
        <v>149</v>
      </c>
      <c r="O422" s="166">
        <v>1</v>
      </c>
      <c r="P422" s="83">
        <v>15000</v>
      </c>
      <c r="S422" s="122">
        <v>1</v>
      </c>
      <c r="T422" s="117">
        <v>12</v>
      </c>
      <c r="V422" s="79" t="str">
        <f>IF(AND(C422=2, T422&lt;&gt;""), _xlfn.IFNA(VLOOKUP(T422,'kk1'!$B$10:$C$109, 2, FALSE), ""), "")</f>
        <v>Ruang Bidang KB</v>
      </c>
      <c r="X422" s="79" t="str">
        <f t="shared" si="50"/>
        <v/>
      </c>
      <c r="Y422" s="79" t="str">
        <f t="shared" si="51"/>
        <v>Belum diisi</v>
      </c>
      <c r="Z422" s="79">
        <f t="shared" si="52"/>
        <v>0</v>
      </c>
      <c r="AA422" s="79" t="str">
        <f t="shared" si="53"/>
        <v>update ta_kib_b set kd_ruang = 12 where idpemda = '10020010012000327'</v>
      </c>
      <c r="AB422" s="79" t="str">
        <f t="shared" si="54"/>
        <v>Ta_Fn_KIB_B_Sensus</v>
      </c>
      <c r="AC422" s="79" t="str">
        <f t="shared" si="55"/>
        <v/>
      </c>
      <c r="AD422" s="79">
        <f>ROWS($B$13:B422)</f>
        <v>410</v>
      </c>
      <c r="AE422" s="79">
        <f>IF(W422='kk4-7'!$A$1, AD422, "")</f>
        <v>410</v>
      </c>
      <c r="AF422" s="79">
        <f t="shared" si="56"/>
        <v>1022</v>
      </c>
    </row>
    <row r="423" spans="1:32" x14ac:dyDescent="0.25">
      <c r="A423" s="122">
        <f t="shared" si="57"/>
        <v>411</v>
      </c>
      <c r="B423" s="80" t="s">
        <v>953</v>
      </c>
      <c r="C423" s="122">
        <v>2</v>
      </c>
      <c r="D423" s="79" t="s">
        <v>943</v>
      </c>
      <c r="E423" s="79" t="s">
        <v>944</v>
      </c>
      <c r="F423" s="120">
        <v>19</v>
      </c>
      <c r="G423" s="79">
        <v>2003</v>
      </c>
      <c r="H423" s="81" t="s">
        <v>954</v>
      </c>
      <c r="I423" s="81" t="s">
        <v>114</v>
      </c>
      <c r="J423" s="81" t="s">
        <v>114</v>
      </c>
      <c r="K423" s="79" t="s">
        <v>424</v>
      </c>
      <c r="L423" s="116" t="s">
        <v>114</v>
      </c>
      <c r="N423" s="79" t="s">
        <v>149</v>
      </c>
      <c r="O423" s="166">
        <v>1</v>
      </c>
      <c r="P423" s="83">
        <v>30000</v>
      </c>
      <c r="S423" s="122">
        <v>1</v>
      </c>
      <c r="T423" s="117">
        <v>12</v>
      </c>
      <c r="V423" s="79" t="str">
        <f>IF(AND(C423=2, T423&lt;&gt;""), _xlfn.IFNA(VLOOKUP(T423,'kk1'!$B$10:$C$109, 2, FALSE), ""), "")</f>
        <v>Ruang Bidang KB</v>
      </c>
      <c r="X423" s="79" t="str">
        <f t="shared" si="50"/>
        <v/>
      </c>
      <c r="Y423" s="79" t="str">
        <f t="shared" si="51"/>
        <v>Belum diisi</v>
      </c>
      <c r="Z423" s="79">
        <f t="shared" si="52"/>
        <v>0</v>
      </c>
      <c r="AA423" s="79" t="str">
        <f t="shared" si="53"/>
        <v>update ta_kib_b set kd_ruang = 12 where idpemda = '10020010012000328'</v>
      </c>
      <c r="AB423" s="79" t="str">
        <f t="shared" si="54"/>
        <v>Ta_Fn_KIB_B_Sensus</v>
      </c>
      <c r="AC423" s="79" t="str">
        <f t="shared" si="55"/>
        <v/>
      </c>
      <c r="AD423" s="79">
        <f>ROWS($B$13:B423)</f>
        <v>411</v>
      </c>
      <c r="AE423" s="79">
        <f>IF(W423='kk4-7'!$A$1, AD423, "")</f>
        <v>411</v>
      </c>
      <c r="AF423" s="79">
        <f t="shared" si="56"/>
        <v>1023</v>
      </c>
    </row>
    <row r="424" spans="1:32" x14ac:dyDescent="0.25">
      <c r="A424" s="122">
        <f t="shared" si="57"/>
        <v>412</v>
      </c>
      <c r="B424" s="80" t="s">
        <v>955</v>
      </c>
      <c r="C424" s="122">
        <v>2</v>
      </c>
      <c r="D424" s="79" t="s">
        <v>943</v>
      </c>
      <c r="E424" s="79" t="s">
        <v>944</v>
      </c>
      <c r="F424" s="120">
        <v>20</v>
      </c>
      <c r="G424" s="79">
        <v>2006</v>
      </c>
      <c r="H424" s="81" t="s">
        <v>956</v>
      </c>
      <c r="I424" s="81" t="s">
        <v>114</v>
      </c>
      <c r="J424" s="81" t="s">
        <v>114</v>
      </c>
      <c r="K424" s="79" t="s">
        <v>946</v>
      </c>
      <c r="L424" s="116" t="s">
        <v>114</v>
      </c>
      <c r="N424" s="79" t="s">
        <v>149</v>
      </c>
      <c r="O424" s="166">
        <v>1</v>
      </c>
      <c r="P424" s="83">
        <v>47270</v>
      </c>
      <c r="S424" s="122">
        <v>1</v>
      </c>
      <c r="T424" s="117">
        <v>12</v>
      </c>
      <c r="V424" s="79" t="str">
        <f>IF(AND(C424=2, T424&lt;&gt;""), _xlfn.IFNA(VLOOKUP(T424,'kk1'!$B$10:$C$109, 2, FALSE), ""), "")</f>
        <v>Ruang Bidang KB</v>
      </c>
      <c r="X424" s="79" t="str">
        <f t="shared" si="50"/>
        <v/>
      </c>
      <c r="Y424" s="79" t="str">
        <f t="shared" si="51"/>
        <v>Belum diisi</v>
      </c>
      <c r="Z424" s="79">
        <f t="shared" si="52"/>
        <v>0</v>
      </c>
      <c r="AA424" s="79" t="str">
        <f t="shared" si="53"/>
        <v>update ta_kib_b set kd_ruang = 12 where idpemda = '10020010012000329'</v>
      </c>
      <c r="AB424" s="79" t="str">
        <f t="shared" si="54"/>
        <v>Ta_Fn_KIB_B_Sensus</v>
      </c>
      <c r="AC424" s="79" t="str">
        <f t="shared" si="55"/>
        <v/>
      </c>
      <c r="AD424" s="79">
        <f>ROWS($B$13:B424)</f>
        <v>412</v>
      </c>
      <c r="AE424" s="79">
        <f>IF(W424='kk4-7'!$A$1, AD424, "")</f>
        <v>412</v>
      </c>
      <c r="AF424" s="79">
        <f t="shared" si="56"/>
        <v>1024</v>
      </c>
    </row>
    <row r="425" spans="1:32" x14ac:dyDescent="0.25">
      <c r="A425" s="122">
        <f t="shared" si="57"/>
        <v>413</v>
      </c>
      <c r="B425" s="80" t="s">
        <v>957</v>
      </c>
      <c r="C425" s="122">
        <v>2</v>
      </c>
      <c r="D425" s="79" t="s">
        <v>943</v>
      </c>
      <c r="E425" s="79" t="s">
        <v>944</v>
      </c>
      <c r="F425" s="120">
        <v>21</v>
      </c>
      <c r="G425" s="79">
        <v>2006</v>
      </c>
      <c r="H425" s="81" t="s">
        <v>956</v>
      </c>
      <c r="I425" s="81" t="s">
        <v>114</v>
      </c>
      <c r="J425" s="81" t="s">
        <v>114</v>
      </c>
      <c r="K425" s="79" t="s">
        <v>946</v>
      </c>
      <c r="L425" s="116" t="s">
        <v>114</v>
      </c>
      <c r="N425" s="79" t="s">
        <v>149</v>
      </c>
      <c r="O425" s="166">
        <v>1</v>
      </c>
      <c r="P425" s="83">
        <v>47270</v>
      </c>
      <c r="S425" s="122">
        <v>1</v>
      </c>
      <c r="T425" s="117">
        <v>12</v>
      </c>
      <c r="V425" s="79" t="str">
        <f>IF(AND(C425=2, T425&lt;&gt;""), _xlfn.IFNA(VLOOKUP(T425,'kk1'!$B$10:$C$109, 2, FALSE), ""), "")</f>
        <v>Ruang Bidang KB</v>
      </c>
      <c r="X425" s="79" t="str">
        <f t="shared" si="50"/>
        <v/>
      </c>
      <c r="Y425" s="79" t="str">
        <f t="shared" si="51"/>
        <v>Belum diisi</v>
      </c>
      <c r="Z425" s="79">
        <f t="shared" si="52"/>
        <v>0</v>
      </c>
      <c r="AA425" s="79" t="str">
        <f t="shared" si="53"/>
        <v>update ta_kib_b set kd_ruang = 12 where idpemda = '10020010012000330'</v>
      </c>
      <c r="AB425" s="79" t="str">
        <f t="shared" si="54"/>
        <v>Ta_Fn_KIB_B_Sensus</v>
      </c>
      <c r="AC425" s="79" t="str">
        <f t="shared" si="55"/>
        <v/>
      </c>
      <c r="AD425" s="79">
        <f>ROWS($B$13:B425)</f>
        <v>413</v>
      </c>
      <c r="AE425" s="79">
        <f>IF(W425='kk4-7'!$A$1, AD425, "")</f>
        <v>413</v>
      </c>
      <c r="AF425" s="79">
        <f t="shared" si="56"/>
        <v>1025</v>
      </c>
    </row>
    <row r="426" spans="1:32" x14ac:dyDescent="0.25">
      <c r="A426" s="122">
        <f t="shared" si="57"/>
        <v>414</v>
      </c>
      <c r="B426" s="80" t="s">
        <v>958</v>
      </c>
      <c r="C426" s="122">
        <v>2</v>
      </c>
      <c r="D426" s="79" t="s">
        <v>943</v>
      </c>
      <c r="E426" s="79" t="s">
        <v>944</v>
      </c>
      <c r="F426" s="120">
        <v>22</v>
      </c>
      <c r="G426" s="79">
        <v>2006</v>
      </c>
      <c r="H426" s="81" t="s">
        <v>956</v>
      </c>
      <c r="I426" s="81" t="s">
        <v>114</v>
      </c>
      <c r="J426" s="81" t="s">
        <v>114</v>
      </c>
      <c r="K426" s="79" t="s">
        <v>946</v>
      </c>
      <c r="L426" s="116" t="s">
        <v>114</v>
      </c>
      <c r="N426" s="79" t="s">
        <v>149</v>
      </c>
      <c r="O426" s="166">
        <v>1</v>
      </c>
      <c r="P426" s="83">
        <v>47270</v>
      </c>
      <c r="S426" s="122">
        <v>1</v>
      </c>
      <c r="T426" s="117">
        <v>12</v>
      </c>
      <c r="V426" s="79" t="str">
        <f>IF(AND(C426=2, T426&lt;&gt;""), _xlfn.IFNA(VLOOKUP(T426,'kk1'!$B$10:$C$109, 2, FALSE), ""), "")</f>
        <v>Ruang Bidang KB</v>
      </c>
      <c r="X426" s="79" t="str">
        <f t="shared" si="50"/>
        <v/>
      </c>
      <c r="Y426" s="79" t="str">
        <f t="shared" si="51"/>
        <v>Belum diisi</v>
      </c>
      <c r="Z426" s="79">
        <f t="shared" si="52"/>
        <v>0</v>
      </c>
      <c r="AA426" s="79" t="str">
        <f t="shared" si="53"/>
        <v>update ta_kib_b set kd_ruang = 12 where idpemda = '10020010012000331'</v>
      </c>
      <c r="AB426" s="79" t="str">
        <f t="shared" si="54"/>
        <v>Ta_Fn_KIB_B_Sensus</v>
      </c>
      <c r="AC426" s="79" t="str">
        <f t="shared" si="55"/>
        <v/>
      </c>
      <c r="AD426" s="79">
        <f>ROWS($B$13:B426)</f>
        <v>414</v>
      </c>
      <c r="AE426" s="79">
        <f>IF(W426='kk4-7'!$A$1, AD426, "")</f>
        <v>414</v>
      </c>
      <c r="AF426" s="79">
        <f t="shared" si="56"/>
        <v>1026</v>
      </c>
    </row>
    <row r="427" spans="1:32" x14ac:dyDescent="0.25">
      <c r="A427" s="122">
        <f t="shared" si="57"/>
        <v>415</v>
      </c>
      <c r="B427" s="80" t="s">
        <v>959</v>
      </c>
      <c r="C427" s="122">
        <v>2</v>
      </c>
      <c r="D427" s="79" t="s">
        <v>943</v>
      </c>
      <c r="E427" s="79" t="s">
        <v>944</v>
      </c>
      <c r="F427" s="120">
        <v>23</v>
      </c>
      <c r="G427" s="79">
        <v>2006</v>
      </c>
      <c r="H427" s="81" t="s">
        <v>956</v>
      </c>
      <c r="I427" s="81" t="s">
        <v>114</v>
      </c>
      <c r="J427" s="81" t="s">
        <v>114</v>
      </c>
      <c r="K427" s="79" t="s">
        <v>946</v>
      </c>
      <c r="L427" s="116" t="s">
        <v>114</v>
      </c>
      <c r="N427" s="79" t="s">
        <v>149</v>
      </c>
      <c r="O427" s="166">
        <v>1</v>
      </c>
      <c r="P427" s="83">
        <v>47270</v>
      </c>
      <c r="S427" s="122">
        <v>1</v>
      </c>
      <c r="T427" s="117">
        <v>11</v>
      </c>
      <c r="V427" s="79" t="str">
        <f>IF(AND(C427=2, T427&lt;&gt;""), _xlfn.IFNA(VLOOKUP(T427,'kk1'!$B$10:$C$109, 2, FALSE), ""), "")</f>
        <v>Mushola</v>
      </c>
      <c r="X427" s="79" t="str">
        <f t="shared" si="50"/>
        <v/>
      </c>
      <c r="Y427" s="79" t="str">
        <f t="shared" si="51"/>
        <v>Belum diisi</v>
      </c>
      <c r="Z427" s="79">
        <f t="shared" si="52"/>
        <v>0</v>
      </c>
      <c r="AA427" s="79" t="str">
        <f t="shared" si="53"/>
        <v>update ta_kib_b set kd_ruang = 11 where idpemda = '10020010012000332'</v>
      </c>
      <c r="AB427" s="79" t="str">
        <f t="shared" si="54"/>
        <v>Ta_Fn_KIB_B_Sensus</v>
      </c>
      <c r="AC427" s="79" t="str">
        <f t="shared" si="55"/>
        <v/>
      </c>
      <c r="AD427" s="79">
        <f>ROWS($B$13:B427)</f>
        <v>415</v>
      </c>
      <c r="AE427" s="79">
        <f>IF(W427='kk4-7'!$A$1, AD427, "")</f>
        <v>415</v>
      </c>
      <c r="AF427" s="79">
        <f t="shared" si="56"/>
        <v>1027</v>
      </c>
    </row>
    <row r="428" spans="1:32" x14ac:dyDescent="0.25">
      <c r="A428" s="122">
        <f t="shared" si="57"/>
        <v>416</v>
      </c>
      <c r="B428" s="80" t="s">
        <v>960</v>
      </c>
      <c r="C428" s="122">
        <v>2</v>
      </c>
      <c r="D428" s="79" t="s">
        <v>943</v>
      </c>
      <c r="E428" s="79" t="s">
        <v>944</v>
      </c>
      <c r="F428" s="120">
        <v>24</v>
      </c>
      <c r="G428" s="79">
        <v>2006</v>
      </c>
      <c r="H428" s="81" t="s">
        <v>956</v>
      </c>
      <c r="I428" s="81" t="s">
        <v>114</v>
      </c>
      <c r="J428" s="81" t="s">
        <v>114</v>
      </c>
      <c r="K428" s="79" t="s">
        <v>946</v>
      </c>
      <c r="L428" s="116" t="s">
        <v>114</v>
      </c>
      <c r="N428" s="79" t="s">
        <v>149</v>
      </c>
      <c r="O428" s="166">
        <v>1</v>
      </c>
      <c r="P428" s="83">
        <v>47270</v>
      </c>
      <c r="S428" s="122">
        <v>1</v>
      </c>
      <c r="T428" s="117">
        <v>11</v>
      </c>
      <c r="V428" s="79" t="str">
        <f>IF(AND(C428=2, T428&lt;&gt;""), _xlfn.IFNA(VLOOKUP(T428,'kk1'!$B$10:$C$109, 2, FALSE), ""), "")</f>
        <v>Mushola</v>
      </c>
      <c r="X428" s="79" t="str">
        <f t="shared" si="50"/>
        <v/>
      </c>
      <c r="Y428" s="79" t="str">
        <f t="shared" si="51"/>
        <v>Belum diisi</v>
      </c>
      <c r="Z428" s="79">
        <f t="shared" si="52"/>
        <v>0</v>
      </c>
      <c r="AA428" s="79" t="str">
        <f t="shared" si="53"/>
        <v>update ta_kib_b set kd_ruang = 11 where idpemda = '10020010012000333'</v>
      </c>
      <c r="AB428" s="79" t="str">
        <f t="shared" si="54"/>
        <v>Ta_Fn_KIB_B_Sensus</v>
      </c>
      <c r="AC428" s="79" t="str">
        <f t="shared" si="55"/>
        <v/>
      </c>
      <c r="AD428" s="79">
        <f>ROWS($B$13:B428)</f>
        <v>416</v>
      </c>
      <c r="AE428" s="79">
        <f>IF(W428='kk4-7'!$A$1, AD428, "")</f>
        <v>416</v>
      </c>
      <c r="AF428" s="79">
        <f t="shared" si="56"/>
        <v>1028</v>
      </c>
    </row>
    <row r="429" spans="1:32" x14ac:dyDescent="0.25">
      <c r="A429" s="122">
        <f t="shared" si="57"/>
        <v>417</v>
      </c>
      <c r="B429" s="80" t="s">
        <v>961</v>
      </c>
      <c r="C429" s="122">
        <v>2</v>
      </c>
      <c r="D429" s="79" t="s">
        <v>943</v>
      </c>
      <c r="E429" s="79" t="s">
        <v>944</v>
      </c>
      <c r="F429" s="120">
        <v>25</v>
      </c>
      <c r="G429" s="79">
        <v>2006</v>
      </c>
      <c r="H429" s="81" t="s">
        <v>956</v>
      </c>
      <c r="I429" s="81" t="s">
        <v>114</v>
      </c>
      <c r="J429" s="81" t="s">
        <v>114</v>
      </c>
      <c r="K429" s="79" t="s">
        <v>946</v>
      </c>
      <c r="L429" s="116" t="s">
        <v>114</v>
      </c>
      <c r="N429" s="79" t="s">
        <v>149</v>
      </c>
      <c r="O429" s="166">
        <v>1</v>
      </c>
      <c r="P429" s="83">
        <v>47270</v>
      </c>
      <c r="S429" s="122">
        <v>1</v>
      </c>
      <c r="T429" s="117">
        <v>14</v>
      </c>
      <c r="V429" s="79" t="str">
        <f>IF(AND(C429=2, T429&lt;&gt;""), _xlfn.IFNA(VLOOKUP(T429,'kk1'!$B$10:$C$109, 2, FALSE), ""), "")</f>
        <v>Ruang Bidang PP, PA</v>
      </c>
      <c r="X429" s="79" t="str">
        <f t="shared" si="50"/>
        <v/>
      </c>
      <c r="Y429" s="79" t="str">
        <f t="shared" si="51"/>
        <v>Belum diisi</v>
      </c>
      <c r="Z429" s="79">
        <f t="shared" si="52"/>
        <v>0</v>
      </c>
      <c r="AA429" s="79" t="str">
        <f t="shared" si="53"/>
        <v>update ta_kib_b set kd_ruang = 14 where idpemda = '10020010012000334'</v>
      </c>
      <c r="AB429" s="79" t="str">
        <f t="shared" si="54"/>
        <v>Ta_Fn_KIB_B_Sensus</v>
      </c>
      <c r="AC429" s="79" t="str">
        <f t="shared" si="55"/>
        <v/>
      </c>
      <c r="AD429" s="79">
        <f>ROWS($B$13:B429)</f>
        <v>417</v>
      </c>
      <c r="AE429" s="79">
        <f>IF(W429='kk4-7'!$A$1, AD429, "")</f>
        <v>417</v>
      </c>
      <c r="AF429" s="79">
        <f t="shared" si="56"/>
        <v>1029</v>
      </c>
    </row>
    <row r="430" spans="1:32" x14ac:dyDescent="0.25">
      <c r="A430" s="122">
        <f t="shared" si="57"/>
        <v>418</v>
      </c>
      <c r="B430" s="80" t="s">
        <v>962</v>
      </c>
      <c r="C430" s="122">
        <v>2</v>
      </c>
      <c r="D430" s="79" t="s">
        <v>943</v>
      </c>
      <c r="E430" s="79" t="s">
        <v>944</v>
      </c>
      <c r="F430" s="120">
        <v>26</v>
      </c>
      <c r="G430" s="79">
        <v>2006</v>
      </c>
      <c r="H430" s="81" t="s">
        <v>956</v>
      </c>
      <c r="I430" s="81" t="s">
        <v>114</v>
      </c>
      <c r="J430" s="81" t="s">
        <v>114</v>
      </c>
      <c r="K430" s="79" t="s">
        <v>946</v>
      </c>
      <c r="L430" s="116" t="s">
        <v>114</v>
      </c>
      <c r="N430" s="79" t="s">
        <v>149</v>
      </c>
      <c r="O430" s="166">
        <v>1</v>
      </c>
      <c r="P430" s="83">
        <v>47270</v>
      </c>
      <c r="S430" s="122">
        <v>1</v>
      </c>
      <c r="T430" s="117">
        <v>14</v>
      </c>
      <c r="V430" s="79" t="str">
        <f>IF(AND(C430=2, T430&lt;&gt;""), _xlfn.IFNA(VLOOKUP(T430,'kk1'!$B$10:$C$109, 2, FALSE), ""), "")</f>
        <v>Ruang Bidang PP, PA</v>
      </c>
      <c r="X430" s="79" t="str">
        <f t="shared" si="50"/>
        <v/>
      </c>
      <c r="Y430" s="79" t="str">
        <f t="shared" si="51"/>
        <v>Belum diisi</v>
      </c>
      <c r="Z430" s="79">
        <f t="shared" si="52"/>
        <v>0</v>
      </c>
      <c r="AA430" s="79" t="str">
        <f t="shared" si="53"/>
        <v>update ta_kib_b set kd_ruang = 14 where idpemda = '10020010012000335'</v>
      </c>
      <c r="AB430" s="79" t="str">
        <f t="shared" si="54"/>
        <v>Ta_Fn_KIB_B_Sensus</v>
      </c>
      <c r="AC430" s="79" t="str">
        <f t="shared" si="55"/>
        <v/>
      </c>
      <c r="AD430" s="79">
        <f>ROWS($B$13:B430)</f>
        <v>418</v>
      </c>
      <c r="AE430" s="79">
        <f>IF(W430='kk4-7'!$A$1, AD430, "")</f>
        <v>418</v>
      </c>
      <c r="AF430" s="79">
        <f t="shared" si="56"/>
        <v>1030</v>
      </c>
    </row>
    <row r="431" spans="1:32" x14ac:dyDescent="0.25">
      <c r="A431" s="122">
        <f t="shared" si="57"/>
        <v>419</v>
      </c>
      <c r="B431" s="80" t="s">
        <v>963</v>
      </c>
      <c r="C431" s="122">
        <v>2</v>
      </c>
      <c r="D431" s="79" t="s">
        <v>943</v>
      </c>
      <c r="E431" s="79" t="s">
        <v>944</v>
      </c>
      <c r="F431" s="120">
        <v>27</v>
      </c>
      <c r="G431" s="79">
        <v>2006</v>
      </c>
      <c r="H431" s="81" t="s">
        <v>956</v>
      </c>
      <c r="I431" s="81" t="s">
        <v>114</v>
      </c>
      <c r="J431" s="81" t="s">
        <v>114</v>
      </c>
      <c r="K431" s="79" t="s">
        <v>946</v>
      </c>
      <c r="L431" s="116" t="s">
        <v>114</v>
      </c>
      <c r="N431" s="79" t="s">
        <v>149</v>
      </c>
      <c r="O431" s="166">
        <v>1</v>
      </c>
      <c r="P431" s="83">
        <v>47270</v>
      </c>
      <c r="S431" s="122">
        <v>1</v>
      </c>
      <c r="T431" s="117">
        <v>11</v>
      </c>
      <c r="V431" s="79" t="str">
        <f>IF(AND(C431=2, T431&lt;&gt;""), _xlfn.IFNA(VLOOKUP(T431,'kk1'!$B$10:$C$109, 2, FALSE), ""), "")</f>
        <v>Mushola</v>
      </c>
      <c r="X431" s="79" t="str">
        <f t="shared" si="50"/>
        <v/>
      </c>
      <c r="Y431" s="79" t="str">
        <f t="shared" si="51"/>
        <v>Belum diisi</v>
      </c>
      <c r="Z431" s="79">
        <f t="shared" si="52"/>
        <v>0</v>
      </c>
      <c r="AA431" s="79" t="str">
        <f t="shared" si="53"/>
        <v>update ta_kib_b set kd_ruang = 11 where idpemda = '10020010012000336'</v>
      </c>
      <c r="AB431" s="79" t="str">
        <f t="shared" si="54"/>
        <v>Ta_Fn_KIB_B_Sensus</v>
      </c>
      <c r="AC431" s="79" t="str">
        <f t="shared" si="55"/>
        <v/>
      </c>
      <c r="AD431" s="79">
        <f>ROWS($B$13:B431)</f>
        <v>419</v>
      </c>
      <c r="AE431" s="79">
        <f>IF(W431='kk4-7'!$A$1, AD431, "")</f>
        <v>419</v>
      </c>
      <c r="AF431" s="79">
        <f t="shared" si="56"/>
        <v>1031</v>
      </c>
    </row>
    <row r="432" spans="1:32" x14ac:dyDescent="0.25">
      <c r="A432" s="122">
        <f t="shared" si="57"/>
        <v>420</v>
      </c>
      <c r="B432" s="80" t="s">
        <v>964</v>
      </c>
      <c r="C432" s="122">
        <v>2</v>
      </c>
      <c r="D432" s="79" t="s">
        <v>943</v>
      </c>
      <c r="E432" s="79" t="s">
        <v>944</v>
      </c>
      <c r="F432" s="120">
        <v>28</v>
      </c>
      <c r="G432" s="79">
        <v>2006</v>
      </c>
      <c r="H432" s="81" t="s">
        <v>956</v>
      </c>
      <c r="I432" s="81" t="s">
        <v>114</v>
      </c>
      <c r="J432" s="81" t="s">
        <v>114</v>
      </c>
      <c r="K432" s="79" t="s">
        <v>946</v>
      </c>
      <c r="L432" s="116" t="s">
        <v>114</v>
      </c>
      <c r="N432" s="79" t="s">
        <v>149</v>
      </c>
      <c r="O432" s="166">
        <v>1</v>
      </c>
      <c r="P432" s="83">
        <v>47270</v>
      </c>
      <c r="S432" s="122">
        <v>1</v>
      </c>
      <c r="T432" s="117">
        <v>12</v>
      </c>
      <c r="V432" s="79" t="str">
        <f>IF(AND(C432=2, T432&lt;&gt;""), _xlfn.IFNA(VLOOKUP(T432,'kk1'!$B$10:$C$109, 2, FALSE), ""), "")</f>
        <v>Ruang Bidang KB</v>
      </c>
      <c r="X432" s="79" t="str">
        <f t="shared" si="50"/>
        <v/>
      </c>
      <c r="Y432" s="79" t="str">
        <f t="shared" si="51"/>
        <v>Belum diisi</v>
      </c>
      <c r="Z432" s="79">
        <f t="shared" si="52"/>
        <v>0</v>
      </c>
      <c r="AA432" s="79" t="str">
        <f t="shared" si="53"/>
        <v>update ta_kib_b set kd_ruang = 12 where idpemda = '10020010012000337'</v>
      </c>
      <c r="AB432" s="79" t="str">
        <f t="shared" si="54"/>
        <v>Ta_Fn_KIB_B_Sensus</v>
      </c>
      <c r="AC432" s="79" t="str">
        <f t="shared" si="55"/>
        <v/>
      </c>
      <c r="AD432" s="79">
        <f>ROWS($B$13:B432)</f>
        <v>420</v>
      </c>
      <c r="AE432" s="79">
        <f>IF(W432='kk4-7'!$A$1, AD432, "")</f>
        <v>420</v>
      </c>
      <c r="AF432" s="79">
        <f t="shared" si="56"/>
        <v>1032</v>
      </c>
    </row>
    <row r="433" spans="1:32" x14ac:dyDescent="0.25">
      <c r="A433" s="122">
        <f t="shared" si="57"/>
        <v>421</v>
      </c>
      <c r="B433" s="80" t="s">
        <v>965</v>
      </c>
      <c r="C433" s="122">
        <v>2</v>
      </c>
      <c r="D433" s="79" t="s">
        <v>943</v>
      </c>
      <c r="E433" s="79" t="s">
        <v>944</v>
      </c>
      <c r="F433" s="120">
        <v>29</v>
      </c>
      <c r="G433" s="79">
        <v>2006</v>
      </c>
      <c r="H433" s="81" t="s">
        <v>956</v>
      </c>
      <c r="I433" s="81" t="s">
        <v>114</v>
      </c>
      <c r="J433" s="81" t="s">
        <v>114</v>
      </c>
      <c r="K433" s="79" t="s">
        <v>946</v>
      </c>
      <c r="L433" s="116" t="s">
        <v>114</v>
      </c>
      <c r="N433" s="79" t="s">
        <v>149</v>
      </c>
      <c r="O433" s="166">
        <v>1</v>
      </c>
      <c r="P433" s="83">
        <v>47270</v>
      </c>
      <c r="S433" s="122">
        <v>1</v>
      </c>
      <c r="T433" s="117">
        <v>13</v>
      </c>
      <c r="V433" s="79" t="str">
        <f>IF(AND(C433=2, T433&lt;&gt;""), _xlfn.IFNA(VLOOKUP(T433,'kk1'!$B$10:$C$109, 2, FALSE), ""), "")</f>
        <v>Ruang Bidang K3</v>
      </c>
      <c r="X433" s="79" t="str">
        <f t="shared" si="50"/>
        <v/>
      </c>
      <c r="Y433" s="79" t="str">
        <f t="shared" si="51"/>
        <v>Belum diisi</v>
      </c>
      <c r="Z433" s="79">
        <f t="shared" si="52"/>
        <v>0</v>
      </c>
      <c r="AA433" s="79" t="str">
        <f t="shared" si="53"/>
        <v>update ta_kib_b set kd_ruang = 13 where idpemda = '10020010012000338'</v>
      </c>
      <c r="AB433" s="79" t="str">
        <f t="shared" si="54"/>
        <v>Ta_Fn_KIB_B_Sensus</v>
      </c>
      <c r="AC433" s="79" t="str">
        <f t="shared" si="55"/>
        <v/>
      </c>
      <c r="AD433" s="79">
        <f>ROWS($B$13:B433)</f>
        <v>421</v>
      </c>
      <c r="AE433" s="79">
        <f>IF(W433='kk4-7'!$A$1, AD433, "")</f>
        <v>421</v>
      </c>
      <c r="AF433" s="79">
        <f t="shared" si="56"/>
        <v>1033</v>
      </c>
    </row>
    <row r="434" spans="1:32" x14ac:dyDescent="0.25">
      <c r="A434" s="122">
        <f t="shared" si="57"/>
        <v>422</v>
      </c>
      <c r="B434" s="80" t="s">
        <v>966</v>
      </c>
      <c r="C434" s="122">
        <v>2</v>
      </c>
      <c r="D434" s="79" t="s">
        <v>943</v>
      </c>
      <c r="E434" s="79" t="s">
        <v>944</v>
      </c>
      <c r="F434" s="120">
        <v>30</v>
      </c>
      <c r="G434" s="79">
        <v>2006</v>
      </c>
      <c r="H434" s="81" t="s">
        <v>956</v>
      </c>
      <c r="I434" s="81" t="s">
        <v>114</v>
      </c>
      <c r="J434" s="81" t="s">
        <v>114</v>
      </c>
      <c r="K434" s="79" t="s">
        <v>946</v>
      </c>
      <c r="L434" s="116" t="s">
        <v>114</v>
      </c>
      <c r="N434" s="79" t="s">
        <v>149</v>
      </c>
      <c r="O434" s="166">
        <v>1</v>
      </c>
      <c r="P434" s="83">
        <v>47300</v>
      </c>
      <c r="S434" s="122">
        <v>1</v>
      </c>
      <c r="T434" s="117">
        <v>14</v>
      </c>
      <c r="V434" s="79" t="str">
        <f>IF(AND(C434=2, T434&lt;&gt;""), _xlfn.IFNA(VLOOKUP(T434,'kk1'!$B$10:$C$109, 2, FALSE), ""), "")</f>
        <v>Ruang Bidang PP, PA</v>
      </c>
      <c r="X434" s="79" t="str">
        <f t="shared" si="50"/>
        <v/>
      </c>
      <c r="Y434" s="79" t="str">
        <f t="shared" si="51"/>
        <v>Belum diisi</v>
      </c>
      <c r="Z434" s="79">
        <f t="shared" si="52"/>
        <v>0</v>
      </c>
      <c r="AA434" s="79" t="str">
        <f t="shared" si="53"/>
        <v>update ta_kib_b set kd_ruang = 14 where idpemda = '10020010012000339'</v>
      </c>
      <c r="AB434" s="79" t="str">
        <f t="shared" si="54"/>
        <v>Ta_Fn_KIB_B_Sensus</v>
      </c>
      <c r="AC434" s="79" t="str">
        <f t="shared" si="55"/>
        <v/>
      </c>
      <c r="AD434" s="79">
        <f>ROWS($B$13:B434)</f>
        <v>422</v>
      </c>
      <c r="AE434" s="79">
        <f>IF(W434='kk4-7'!$A$1, AD434, "")</f>
        <v>422</v>
      </c>
      <c r="AF434" s="79">
        <f t="shared" si="56"/>
        <v>1034</v>
      </c>
    </row>
    <row r="435" spans="1:32" x14ac:dyDescent="0.25">
      <c r="A435" s="122">
        <f t="shared" si="57"/>
        <v>423</v>
      </c>
      <c r="B435" s="80" t="s">
        <v>967</v>
      </c>
      <c r="C435" s="122">
        <v>2</v>
      </c>
      <c r="D435" s="79" t="s">
        <v>968</v>
      </c>
      <c r="E435" s="79" t="s">
        <v>969</v>
      </c>
      <c r="F435" s="120">
        <v>1</v>
      </c>
      <c r="G435" s="79">
        <v>2000</v>
      </c>
      <c r="H435" s="81" t="s">
        <v>970</v>
      </c>
      <c r="I435" s="81" t="s">
        <v>971</v>
      </c>
      <c r="J435" s="81" t="s">
        <v>114</v>
      </c>
      <c r="K435" s="79" t="s">
        <v>148</v>
      </c>
      <c r="L435" s="116" t="s">
        <v>972</v>
      </c>
      <c r="N435" s="79" t="s">
        <v>149</v>
      </c>
      <c r="O435" s="166">
        <v>1</v>
      </c>
      <c r="P435" s="83">
        <v>50000</v>
      </c>
      <c r="S435" s="122">
        <v>1</v>
      </c>
      <c r="T435" s="117">
        <v>9</v>
      </c>
      <c r="V435" s="79" t="str">
        <f>IF(AND(C435=2, T435&lt;&gt;""), _xlfn.IFNA(VLOOKUP(T435,'kk1'!$B$10:$C$109, 2, FALSE), ""), "")</f>
        <v>Ruang Gudang 1</v>
      </c>
      <c r="W435" s="117">
        <v>1</v>
      </c>
      <c r="X435" s="79" t="str">
        <f t="shared" si="50"/>
        <v>Baik</v>
      </c>
      <c r="Y435" s="79" t="str">
        <f t="shared" si="51"/>
        <v>Benar</v>
      </c>
      <c r="Z435" s="79">
        <f t="shared" si="52"/>
        <v>1</v>
      </c>
      <c r="AA435" s="79" t="str">
        <f t="shared" si="53"/>
        <v>update ta_kib_b set kd_ruang = 9 where idpemda = '10020010012000340'</v>
      </c>
      <c r="AB435" s="79" t="str">
        <f t="shared" si="54"/>
        <v>Ta_Fn_KIB_B_Sensus</v>
      </c>
      <c r="AC435" s="79" t="str">
        <f t="shared" si="55"/>
        <v>update Ta_Fn_KIB_B_Sensus set sensus = 1 where idpemda = '10020010012000340'</v>
      </c>
      <c r="AD435" s="79">
        <f>ROWS($B$13:B435)</f>
        <v>423</v>
      </c>
      <c r="AE435" s="79" t="str">
        <f>IF(W435='kk4-7'!$A$1, AD435, "")</f>
        <v/>
      </c>
      <c r="AF435" s="79">
        <f t="shared" si="56"/>
        <v>1035</v>
      </c>
    </row>
    <row r="436" spans="1:32" x14ac:dyDescent="0.25">
      <c r="A436" s="122">
        <f t="shared" si="57"/>
        <v>424</v>
      </c>
      <c r="B436" s="80" t="s">
        <v>973</v>
      </c>
      <c r="C436" s="122">
        <v>2</v>
      </c>
      <c r="D436" s="79" t="s">
        <v>968</v>
      </c>
      <c r="E436" s="79" t="s">
        <v>969</v>
      </c>
      <c r="F436" s="120">
        <v>2</v>
      </c>
      <c r="G436" s="79">
        <v>2000</v>
      </c>
      <c r="H436" s="132" t="s">
        <v>970</v>
      </c>
      <c r="I436" s="81" t="s">
        <v>971</v>
      </c>
      <c r="J436" s="81" t="s">
        <v>114</v>
      </c>
      <c r="K436" s="79" t="s">
        <v>148</v>
      </c>
      <c r="L436" s="116" t="s">
        <v>972</v>
      </c>
      <c r="N436" s="79" t="s">
        <v>149</v>
      </c>
      <c r="O436" s="166">
        <v>1</v>
      </c>
      <c r="P436" s="83">
        <v>50000</v>
      </c>
      <c r="S436" s="122">
        <v>1</v>
      </c>
      <c r="T436" s="117">
        <v>9</v>
      </c>
      <c r="V436" s="79" t="str">
        <f>IF(AND(C436=2, T436&lt;&gt;""), _xlfn.IFNA(VLOOKUP(T436,'kk1'!$B$10:$C$109, 2, FALSE), ""), "")</f>
        <v>Ruang Gudang 1</v>
      </c>
      <c r="W436" s="117">
        <v>1</v>
      </c>
      <c r="X436" s="79" t="str">
        <f t="shared" si="50"/>
        <v>Baik</v>
      </c>
      <c r="Y436" s="79" t="str">
        <f t="shared" si="51"/>
        <v>Benar</v>
      </c>
      <c r="Z436" s="79">
        <f t="shared" si="52"/>
        <v>1</v>
      </c>
      <c r="AA436" s="79" t="str">
        <f t="shared" si="53"/>
        <v>update ta_kib_b set kd_ruang = 9 where idpemda = '10020010012000341'</v>
      </c>
      <c r="AB436" s="79" t="str">
        <f t="shared" si="54"/>
        <v>Ta_Fn_KIB_B_Sensus</v>
      </c>
      <c r="AC436" s="79" t="str">
        <f t="shared" si="55"/>
        <v>update Ta_Fn_KIB_B_Sensus set sensus = 1 where idpemda = '10020010012000341'</v>
      </c>
      <c r="AD436" s="79">
        <f>ROWS($B$13:B436)</f>
        <v>424</v>
      </c>
      <c r="AE436" s="79" t="str">
        <f>IF(W436='kk4-7'!$A$1, AD436, "")</f>
        <v/>
      </c>
      <c r="AF436" s="79">
        <f t="shared" si="56"/>
        <v>1036</v>
      </c>
    </row>
    <row r="437" spans="1:32" x14ac:dyDescent="0.25">
      <c r="A437" s="122">
        <f t="shared" si="57"/>
        <v>425</v>
      </c>
      <c r="B437" s="80" t="s">
        <v>974</v>
      </c>
      <c r="C437" s="122">
        <v>2</v>
      </c>
      <c r="D437" s="79" t="s">
        <v>968</v>
      </c>
      <c r="E437" s="79" t="s">
        <v>969</v>
      </c>
      <c r="F437" s="120">
        <v>3</v>
      </c>
      <c r="G437" s="79">
        <v>2000</v>
      </c>
      <c r="H437" s="81" t="s">
        <v>970</v>
      </c>
      <c r="I437" s="81" t="s">
        <v>971</v>
      </c>
      <c r="J437" s="81" t="s">
        <v>114</v>
      </c>
      <c r="K437" s="79" t="s">
        <v>148</v>
      </c>
      <c r="L437" s="116" t="s">
        <v>972</v>
      </c>
      <c r="N437" s="79" t="s">
        <v>149</v>
      </c>
      <c r="O437" s="166">
        <v>1</v>
      </c>
      <c r="P437" s="83">
        <v>50000</v>
      </c>
      <c r="S437" s="122">
        <v>1</v>
      </c>
      <c r="T437" s="117">
        <v>9</v>
      </c>
      <c r="V437" s="79" t="str">
        <f>IF(AND(C437=2, T437&lt;&gt;""), _xlfn.IFNA(VLOOKUP(T437,'kk1'!$B$10:$C$109, 2, FALSE), ""), "")</f>
        <v>Ruang Gudang 1</v>
      </c>
      <c r="X437" s="79" t="str">
        <f t="shared" si="50"/>
        <v/>
      </c>
      <c r="Y437" s="79" t="str">
        <f t="shared" si="51"/>
        <v>Belum diisi</v>
      </c>
      <c r="Z437" s="79">
        <f t="shared" si="52"/>
        <v>0</v>
      </c>
      <c r="AA437" s="79" t="str">
        <f t="shared" si="53"/>
        <v>update ta_kib_b set kd_ruang = 9 where idpemda = '10020010012000342'</v>
      </c>
      <c r="AB437" s="79" t="str">
        <f t="shared" si="54"/>
        <v>Ta_Fn_KIB_B_Sensus</v>
      </c>
      <c r="AC437" s="79" t="str">
        <f t="shared" si="55"/>
        <v/>
      </c>
      <c r="AD437" s="79">
        <f>ROWS($B$13:B437)</f>
        <v>425</v>
      </c>
      <c r="AE437" s="79">
        <f>IF(W437='kk4-7'!$A$1, AD437, "")</f>
        <v>425</v>
      </c>
      <c r="AF437" s="79">
        <f t="shared" si="56"/>
        <v>1037</v>
      </c>
    </row>
    <row r="438" spans="1:32" x14ac:dyDescent="0.25">
      <c r="A438" s="122">
        <f t="shared" si="57"/>
        <v>426</v>
      </c>
      <c r="B438" s="80" t="s">
        <v>975</v>
      </c>
      <c r="C438" s="122">
        <v>2</v>
      </c>
      <c r="D438" s="79" t="s">
        <v>968</v>
      </c>
      <c r="E438" s="79" t="s">
        <v>969</v>
      </c>
      <c r="F438" s="120">
        <v>4</v>
      </c>
      <c r="G438" s="79">
        <v>2000</v>
      </c>
      <c r="H438" s="81" t="s">
        <v>970</v>
      </c>
      <c r="I438" s="81" t="s">
        <v>971</v>
      </c>
      <c r="J438" s="81" t="s">
        <v>114</v>
      </c>
      <c r="K438" s="79" t="s">
        <v>148</v>
      </c>
      <c r="L438" s="116" t="s">
        <v>972</v>
      </c>
      <c r="N438" s="79" t="s">
        <v>149</v>
      </c>
      <c r="O438" s="166">
        <v>1</v>
      </c>
      <c r="P438" s="83">
        <v>50000</v>
      </c>
      <c r="S438" s="122">
        <v>1</v>
      </c>
      <c r="T438" s="117">
        <v>9</v>
      </c>
      <c r="V438" s="79" t="str">
        <f>IF(AND(C438=2, T438&lt;&gt;""), _xlfn.IFNA(VLOOKUP(T438,'kk1'!$B$10:$C$109, 2, FALSE), ""), "")</f>
        <v>Ruang Gudang 1</v>
      </c>
      <c r="X438" s="79" t="str">
        <f t="shared" si="50"/>
        <v/>
      </c>
      <c r="Y438" s="79" t="str">
        <f t="shared" si="51"/>
        <v>Belum diisi</v>
      </c>
      <c r="Z438" s="79">
        <f t="shared" si="52"/>
        <v>0</v>
      </c>
      <c r="AA438" s="79" t="str">
        <f t="shared" si="53"/>
        <v>update ta_kib_b set kd_ruang = 9 where idpemda = '10020010012000343'</v>
      </c>
      <c r="AB438" s="79" t="str">
        <f t="shared" si="54"/>
        <v>Ta_Fn_KIB_B_Sensus</v>
      </c>
      <c r="AC438" s="79" t="str">
        <f t="shared" si="55"/>
        <v/>
      </c>
      <c r="AD438" s="79">
        <f>ROWS($B$13:B438)</f>
        <v>426</v>
      </c>
      <c r="AE438" s="79">
        <f>IF(W438='kk4-7'!$A$1, AD438, "")</f>
        <v>426</v>
      </c>
      <c r="AF438" s="79">
        <f t="shared" si="56"/>
        <v>1038</v>
      </c>
    </row>
    <row r="439" spans="1:32" x14ac:dyDescent="0.25">
      <c r="A439" s="122">
        <f t="shared" si="57"/>
        <v>427</v>
      </c>
      <c r="B439" s="80" t="s">
        <v>976</v>
      </c>
      <c r="C439" s="122">
        <v>2</v>
      </c>
      <c r="D439" s="79" t="s">
        <v>968</v>
      </c>
      <c r="E439" s="79" t="s">
        <v>969</v>
      </c>
      <c r="F439" s="120">
        <v>5</v>
      </c>
      <c r="G439" s="79">
        <v>2000</v>
      </c>
      <c r="H439" s="81" t="s">
        <v>970</v>
      </c>
      <c r="I439" s="81" t="s">
        <v>971</v>
      </c>
      <c r="J439" s="81" t="s">
        <v>114</v>
      </c>
      <c r="K439" s="79" t="s">
        <v>148</v>
      </c>
      <c r="L439" s="116" t="s">
        <v>972</v>
      </c>
      <c r="N439" s="79" t="s">
        <v>149</v>
      </c>
      <c r="O439" s="166">
        <v>1</v>
      </c>
      <c r="P439" s="83">
        <v>50000</v>
      </c>
      <c r="S439" s="122">
        <v>1</v>
      </c>
      <c r="T439" s="117">
        <v>9</v>
      </c>
      <c r="V439" s="79" t="str">
        <f>IF(AND(C439=2, T439&lt;&gt;""), _xlfn.IFNA(VLOOKUP(T439,'kk1'!$B$10:$C$109, 2, FALSE), ""), "")</f>
        <v>Ruang Gudang 1</v>
      </c>
      <c r="X439" s="79" t="str">
        <f t="shared" si="50"/>
        <v/>
      </c>
      <c r="Y439" s="79" t="str">
        <f t="shared" si="51"/>
        <v>Belum diisi</v>
      </c>
      <c r="Z439" s="79">
        <f t="shared" si="52"/>
        <v>0</v>
      </c>
      <c r="AA439" s="79" t="str">
        <f t="shared" si="53"/>
        <v>update ta_kib_b set kd_ruang = 9 where idpemda = '10020010012000344'</v>
      </c>
      <c r="AB439" s="79" t="str">
        <f t="shared" si="54"/>
        <v>Ta_Fn_KIB_B_Sensus</v>
      </c>
      <c r="AC439" s="79" t="str">
        <f t="shared" si="55"/>
        <v/>
      </c>
      <c r="AD439" s="79">
        <f>ROWS($B$13:B439)</f>
        <v>427</v>
      </c>
      <c r="AE439" s="79">
        <f>IF(W439='kk4-7'!$A$1, AD439, "")</f>
        <v>427</v>
      </c>
      <c r="AF439" s="79">
        <f t="shared" si="56"/>
        <v>1039</v>
      </c>
    </row>
    <row r="440" spans="1:32" x14ac:dyDescent="0.25">
      <c r="A440" s="122">
        <f t="shared" si="57"/>
        <v>428</v>
      </c>
      <c r="B440" s="80" t="s">
        <v>977</v>
      </c>
      <c r="C440" s="122">
        <v>2</v>
      </c>
      <c r="D440" s="79" t="s">
        <v>968</v>
      </c>
      <c r="E440" s="79" t="s">
        <v>969</v>
      </c>
      <c r="F440" s="120">
        <v>6</v>
      </c>
      <c r="G440" s="79">
        <v>2000</v>
      </c>
      <c r="H440" s="81" t="s">
        <v>978</v>
      </c>
      <c r="I440" s="81" t="s">
        <v>971</v>
      </c>
      <c r="J440" s="81" t="s">
        <v>114</v>
      </c>
      <c r="K440" s="79" t="s">
        <v>678</v>
      </c>
      <c r="L440" s="116" t="s">
        <v>972</v>
      </c>
      <c r="N440" s="79" t="s">
        <v>149</v>
      </c>
      <c r="O440" s="166">
        <v>1</v>
      </c>
      <c r="P440" s="83">
        <v>50000</v>
      </c>
      <c r="S440" s="122">
        <v>1</v>
      </c>
      <c r="T440" s="117">
        <v>9</v>
      </c>
      <c r="V440" s="79" t="str">
        <f>IF(AND(C440=2, T440&lt;&gt;""), _xlfn.IFNA(VLOOKUP(T440,'kk1'!$B$10:$C$109, 2, FALSE), ""), "")</f>
        <v>Ruang Gudang 1</v>
      </c>
      <c r="X440" s="79" t="str">
        <f t="shared" si="50"/>
        <v/>
      </c>
      <c r="Y440" s="79" t="str">
        <f t="shared" si="51"/>
        <v>Belum diisi</v>
      </c>
      <c r="Z440" s="79">
        <f t="shared" si="52"/>
        <v>0</v>
      </c>
      <c r="AA440" s="79" t="str">
        <f t="shared" si="53"/>
        <v>update ta_kib_b set kd_ruang = 9 where idpemda = '10020010012000345'</v>
      </c>
      <c r="AB440" s="79" t="str">
        <f t="shared" si="54"/>
        <v>Ta_Fn_KIB_B_Sensus</v>
      </c>
      <c r="AC440" s="79" t="str">
        <f t="shared" si="55"/>
        <v/>
      </c>
      <c r="AD440" s="79">
        <f>ROWS($B$13:B440)</f>
        <v>428</v>
      </c>
      <c r="AE440" s="79">
        <f>IF(W440='kk4-7'!$A$1, AD440, "")</f>
        <v>428</v>
      </c>
      <c r="AF440" s="79">
        <f t="shared" si="56"/>
        <v>1040</v>
      </c>
    </row>
    <row r="441" spans="1:32" x14ac:dyDescent="0.25">
      <c r="A441" s="122">
        <f t="shared" si="57"/>
        <v>429</v>
      </c>
      <c r="B441" s="80" t="s">
        <v>979</v>
      </c>
      <c r="C441" s="122">
        <v>2</v>
      </c>
      <c r="D441" s="79" t="s">
        <v>968</v>
      </c>
      <c r="E441" s="79" t="s">
        <v>969</v>
      </c>
      <c r="F441" s="120">
        <v>7</v>
      </c>
      <c r="G441" s="79">
        <v>2000</v>
      </c>
      <c r="H441" s="81" t="s">
        <v>978</v>
      </c>
      <c r="I441" s="81" t="s">
        <v>971</v>
      </c>
      <c r="J441" s="81" t="s">
        <v>114</v>
      </c>
      <c r="K441" s="79" t="s">
        <v>678</v>
      </c>
      <c r="L441" s="116" t="s">
        <v>972</v>
      </c>
      <c r="N441" s="79" t="s">
        <v>149</v>
      </c>
      <c r="O441" s="166">
        <v>1</v>
      </c>
      <c r="P441" s="83">
        <v>50000</v>
      </c>
      <c r="S441" s="122">
        <v>1</v>
      </c>
      <c r="T441" s="117">
        <v>9</v>
      </c>
      <c r="V441" s="79" t="str">
        <f>IF(AND(C441=2, T441&lt;&gt;""), _xlfn.IFNA(VLOOKUP(T441,'kk1'!$B$10:$C$109, 2, FALSE), ""), "")</f>
        <v>Ruang Gudang 1</v>
      </c>
      <c r="X441" s="79" t="str">
        <f t="shared" si="50"/>
        <v/>
      </c>
      <c r="Y441" s="79" t="str">
        <f t="shared" si="51"/>
        <v>Belum diisi</v>
      </c>
      <c r="Z441" s="79">
        <f t="shared" si="52"/>
        <v>0</v>
      </c>
      <c r="AA441" s="79" t="str">
        <f t="shared" si="53"/>
        <v>update ta_kib_b set kd_ruang = 9 where idpemda = '10020010012000346'</v>
      </c>
      <c r="AB441" s="79" t="str">
        <f t="shared" si="54"/>
        <v>Ta_Fn_KIB_B_Sensus</v>
      </c>
      <c r="AC441" s="79" t="str">
        <f t="shared" si="55"/>
        <v/>
      </c>
      <c r="AD441" s="79">
        <f>ROWS($B$13:B441)</f>
        <v>429</v>
      </c>
      <c r="AE441" s="79">
        <f>IF(W441='kk4-7'!$A$1, AD441, "")</f>
        <v>429</v>
      </c>
      <c r="AF441" s="79">
        <f t="shared" si="56"/>
        <v>1041</v>
      </c>
    </row>
    <row r="442" spans="1:32" x14ac:dyDescent="0.25">
      <c r="A442" s="122">
        <f t="shared" si="57"/>
        <v>430</v>
      </c>
      <c r="B442" s="80" t="s">
        <v>980</v>
      </c>
      <c r="C442" s="122">
        <v>2</v>
      </c>
      <c r="D442" s="79" t="s">
        <v>968</v>
      </c>
      <c r="E442" s="79" t="s">
        <v>969</v>
      </c>
      <c r="F442" s="120">
        <v>8</v>
      </c>
      <c r="G442" s="79">
        <v>2000</v>
      </c>
      <c r="H442" s="81" t="s">
        <v>978</v>
      </c>
      <c r="I442" s="81" t="s">
        <v>971</v>
      </c>
      <c r="J442" s="81" t="s">
        <v>114</v>
      </c>
      <c r="K442" s="79" t="s">
        <v>678</v>
      </c>
      <c r="L442" s="116" t="s">
        <v>972</v>
      </c>
      <c r="N442" s="79" t="s">
        <v>149</v>
      </c>
      <c r="O442" s="166">
        <v>1</v>
      </c>
      <c r="P442" s="83">
        <v>50000</v>
      </c>
      <c r="S442" s="122">
        <v>1</v>
      </c>
      <c r="T442" s="117">
        <v>9</v>
      </c>
      <c r="V442" s="79" t="str">
        <f>IF(AND(C442=2, T442&lt;&gt;""), _xlfn.IFNA(VLOOKUP(T442,'kk1'!$B$10:$C$109, 2, FALSE), ""), "")</f>
        <v>Ruang Gudang 1</v>
      </c>
      <c r="X442" s="79" t="str">
        <f t="shared" si="50"/>
        <v/>
      </c>
      <c r="Y442" s="79" t="str">
        <f t="shared" si="51"/>
        <v>Belum diisi</v>
      </c>
      <c r="Z442" s="79">
        <f t="shared" si="52"/>
        <v>0</v>
      </c>
      <c r="AA442" s="79" t="str">
        <f t="shared" si="53"/>
        <v>update ta_kib_b set kd_ruang = 9 where idpemda = '10020010012000347'</v>
      </c>
      <c r="AB442" s="79" t="str">
        <f t="shared" si="54"/>
        <v>Ta_Fn_KIB_B_Sensus</v>
      </c>
      <c r="AC442" s="79" t="str">
        <f t="shared" si="55"/>
        <v/>
      </c>
      <c r="AD442" s="79">
        <f>ROWS($B$13:B442)</f>
        <v>430</v>
      </c>
      <c r="AE442" s="79">
        <f>IF(W442='kk4-7'!$A$1, AD442, "")</f>
        <v>430</v>
      </c>
      <c r="AF442" s="79">
        <f t="shared" si="56"/>
        <v>1042</v>
      </c>
    </row>
    <row r="443" spans="1:32" x14ac:dyDescent="0.25">
      <c r="A443" s="122">
        <f t="shared" si="57"/>
        <v>431</v>
      </c>
      <c r="B443" s="80" t="s">
        <v>981</v>
      </c>
      <c r="C443" s="122">
        <v>2</v>
      </c>
      <c r="D443" s="79" t="s">
        <v>968</v>
      </c>
      <c r="E443" s="79" t="s">
        <v>969</v>
      </c>
      <c r="F443" s="120">
        <v>9</v>
      </c>
      <c r="G443" s="79">
        <v>2004</v>
      </c>
      <c r="H443" s="81" t="s">
        <v>982</v>
      </c>
      <c r="I443" s="81" t="s">
        <v>971</v>
      </c>
      <c r="J443" s="81" t="s">
        <v>114</v>
      </c>
      <c r="K443" s="79" t="s">
        <v>148</v>
      </c>
      <c r="L443" s="116" t="s">
        <v>972</v>
      </c>
      <c r="N443" s="79" t="s">
        <v>149</v>
      </c>
      <c r="O443" s="166">
        <v>1</v>
      </c>
      <c r="P443" s="83">
        <v>200000</v>
      </c>
      <c r="S443" s="122">
        <v>1</v>
      </c>
      <c r="T443" s="117">
        <v>9</v>
      </c>
      <c r="V443" s="79" t="str">
        <f>IF(AND(C443=2, T443&lt;&gt;""), _xlfn.IFNA(VLOOKUP(T443,'kk1'!$B$10:$C$109, 2, FALSE), ""), "")</f>
        <v>Ruang Gudang 1</v>
      </c>
      <c r="X443" s="79" t="str">
        <f t="shared" si="50"/>
        <v/>
      </c>
      <c r="Y443" s="79" t="str">
        <f t="shared" si="51"/>
        <v>Belum diisi</v>
      </c>
      <c r="Z443" s="79">
        <f t="shared" si="52"/>
        <v>0</v>
      </c>
      <c r="AA443" s="79" t="str">
        <f t="shared" si="53"/>
        <v>update ta_kib_b set kd_ruang = 9 where idpemda = '10020010012000348'</v>
      </c>
      <c r="AB443" s="79" t="str">
        <f t="shared" si="54"/>
        <v>Ta_Fn_KIB_B_Sensus</v>
      </c>
      <c r="AC443" s="79" t="str">
        <f t="shared" si="55"/>
        <v/>
      </c>
      <c r="AD443" s="79">
        <f>ROWS($B$13:B443)</f>
        <v>431</v>
      </c>
      <c r="AE443" s="79">
        <f>IF(W443='kk4-7'!$A$1, AD443, "")</f>
        <v>431</v>
      </c>
      <c r="AF443" s="79">
        <f t="shared" si="56"/>
        <v>1043</v>
      </c>
    </row>
    <row r="444" spans="1:32" x14ac:dyDescent="0.25">
      <c r="A444" s="122">
        <f t="shared" si="57"/>
        <v>432</v>
      </c>
      <c r="B444" s="80" t="s">
        <v>983</v>
      </c>
      <c r="C444" s="122">
        <v>2</v>
      </c>
      <c r="D444" s="79" t="s">
        <v>968</v>
      </c>
      <c r="E444" s="79" t="s">
        <v>969</v>
      </c>
      <c r="F444" s="120">
        <v>10</v>
      </c>
      <c r="G444" s="79">
        <v>2006</v>
      </c>
      <c r="H444" s="81" t="s">
        <v>984</v>
      </c>
      <c r="I444" s="81" t="s">
        <v>971</v>
      </c>
      <c r="J444" s="81" t="s">
        <v>114</v>
      </c>
      <c r="K444" s="79" t="s">
        <v>148</v>
      </c>
      <c r="L444" s="116" t="s">
        <v>972</v>
      </c>
      <c r="N444" s="79" t="s">
        <v>149</v>
      </c>
      <c r="O444" s="166">
        <v>1</v>
      </c>
      <c r="P444" s="83">
        <v>160000</v>
      </c>
      <c r="S444" s="122">
        <v>1</v>
      </c>
      <c r="T444" s="117">
        <v>9</v>
      </c>
      <c r="V444" s="79" t="str">
        <f>IF(AND(C444=2, T444&lt;&gt;""), _xlfn.IFNA(VLOOKUP(T444,'kk1'!$B$10:$C$109, 2, FALSE), ""), "")</f>
        <v>Ruang Gudang 1</v>
      </c>
      <c r="X444" s="79" t="str">
        <f t="shared" si="50"/>
        <v/>
      </c>
      <c r="Y444" s="79" t="str">
        <f t="shared" si="51"/>
        <v>Belum diisi</v>
      </c>
      <c r="Z444" s="79">
        <f t="shared" si="52"/>
        <v>0</v>
      </c>
      <c r="AA444" s="79" t="str">
        <f t="shared" si="53"/>
        <v>update ta_kib_b set kd_ruang = 9 where idpemda = '10020010012000349'</v>
      </c>
      <c r="AB444" s="79" t="str">
        <f t="shared" si="54"/>
        <v>Ta_Fn_KIB_B_Sensus</v>
      </c>
      <c r="AC444" s="79" t="str">
        <f t="shared" si="55"/>
        <v/>
      </c>
      <c r="AD444" s="79">
        <f>ROWS($B$13:B444)</f>
        <v>432</v>
      </c>
      <c r="AE444" s="79">
        <f>IF(W444='kk4-7'!$A$1, AD444, "")</f>
        <v>432</v>
      </c>
      <c r="AF444" s="79">
        <f t="shared" si="56"/>
        <v>1044</v>
      </c>
    </row>
    <row r="445" spans="1:32" x14ac:dyDescent="0.25">
      <c r="A445" s="122">
        <f t="shared" si="57"/>
        <v>433</v>
      </c>
      <c r="B445" s="80" t="s">
        <v>985</v>
      </c>
      <c r="C445" s="122">
        <v>2</v>
      </c>
      <c r="D445" s="79" t="s">
        <v>968</v>
      </c>
      <c r="E445" s="79" t="s">
        <v>969</v>
      </c>
      <c r="F445" s="120">
        <v>11</v>
      </c>
      <c r="G445" s="79">
        <v>2006</v>
      </c>
      <c r="H445" s="81" t="s">
        <v>984</v>
      </c>
      <c r="I445" s="81" t="s">
        <v>971</v>
      </c>
      <c r="J445" s="81" t="s">
        <v>114</v>
      </c>
      <c r="K445" s="79" t="s">
        <v>148</v>
      </c>
      <c r="L445" s="116" t="s">
        <v>972</v>
      </c>
      <c r="N445" s="79" t="s">
        <v>149</v>
      </c>
      <c r="O445" s="166">
        <v>1</v>
      </c>
      <c r="P445" s="83">
        <v>160000</v>
      </c>
      <c r="S445" s="122">
        <v>1</v>
      </c>
      <c r="T445" s="117">
        <v>9</v>
      </c>
      <c r="V445" s="79" t="str">
        <f>IF(AND(C445=2, T445&lt;&gt;""), _xlfn.IFNA(VLOOKUP(T445,'kk1'!$B$10:$C$109, 2, FALSE), ""), "")</f>
        <v>Ruang Gudang 1</v>
      </c>
      <c r="X445" s="79" t="str">
        <f t="shared" si="50"/>
        <v/>
      </c>
      <c r="Y445" s="79" t="str">
        <f t="shared" si="51"/>
        <v>Belum diisi</v>
      </c>
      <c r="Z445" s="79">
        <f t="shared" si="52"/>
        <v>0</v>
      </c>
      <c r="AA445" s="79" t="str">
        <f t="shared" si="53"/>
        <v>update ta_kib_b set kd_ruang = 9 where idpemda = '10020010012000350'</v>
      </c>
      <c r="AB445" s="79" t="str">
        <f t="shared" si="54"/>
        <v>Ta_Fn_KIB_B_Sensus</v>
      </c>
      <c r="AC445" s="79" t="str">
        <f t="shared" si="55"/>
        <v/>
      </c>
      <c r="AD445" s="79">
        <f>ROWS($B$13:B445)</f>
        <v>433</v>
      </c>
      <c r="AE445" s="79">
        <f>IF(W445='kk4-7'!$A$1, AD445, "")</f>
        <v>433</v>
      </c>
      <c r="AF445" s="79">
        <f t="shared" si="56"/>
        <v>1045</v>
      </c>
    </row>
    <row r="446" spans="1:32" x14ac:dyDescent="0.25">
      <c r="A446" s="122">
        <f t="shared" si="57"/>
        <v>434</v>
      </c>
      <c r="B446" s="80" t="s">
        <v>986</v>
      </c>
      <c r="C446" s="122">
        <v>2</v>
      </c>
      <c r="D446" s="79" t="s">
        <v>968</v>
      </c>
      <c r="E446" s="79" t="s">
        <v>969</v>
      </c>
      <c r="F446" s="120">
        <v>12</v>
      </c>
      <c r="G446" s="79">
        <v>2006</v>
      </c>
      <c r="H446" s="81" t="s">
        <v>984</v>
      </c>
      <c r="I446" s="81" t="s">
        <v>971</v>
      </c>
      <c r="J446" s="81" t="s">
        <v>114</v>
      </c>
      <c r="K446" s="79" t="s">
        <v>148</v>
      </c>
      <c r="L446" s="116" t="s">
        <v>972</v>
      </c>
      <c r="N446" s="79" t="s">
        <v>149</v>
      </c>
      <c r="O446" s="166">
        <v>1</v>
      </c>
      <c r="P446" s="83">
        <v>160000</v>
      </c>
      <c r="S446" s="122">
        <v>1</v>
      </c>
      <c r="T446" s="117">
        <v>9</v>
      </c>
      <c r="V446" s="79" t="str">
        <f>IF(AND(C446=2, T446&lt;&gt;""), _xlfn.IFNA(VLOOKUP(T446,'kk1'!$B$10:$C$109, 2, FALSE), ""), "")</f>
        <v>Ruang Gudang 1</v>
      </c>
      <c r="X446" s="79" t="str">
        <f t="shared" si="50"/>
        <v/>
      </c>
      <c r="Y446" s="79" t="str">
        <f t="shared" si="51"/>
        <v>Belum diisi</v>
      </c>
      <c r="Z446" s="79">
        <f t="shared" si="52"/>
        <v>0</v>
      </c>
      <c r="AA446" s="79" t="str">
        <f t="shared" si="53"/>
        <v>update ta_kib_b set kd_ruang = 9 where idpemda = '10020010012000351'</v>
      </c>
      <c r="AB446" s="79" t="str">
        <f t="shared" si="54"/>
        <v>Ta_Fn_KIB_B_Sensus</v>
      </c>
      <c r="AC446" s="79" t="str">
        <f t="shared" si="55"/>
        <v/>
      </c>
      <c r="AD446" s="79">
        <f>ROWS($B$13:B446)</f>
        <v>434</v>
      </c>
      <c r="AE446" s="79">
        <f>IF(W446='kk4-7'!$A$1, AD446, "")</f>
        <v>434</v>
      </c>
      <c r="AF446" s="79">
        <f t="shared" si="56"/>
        <v>1046</v>
      </c>
    </row>
    <row r="447" spans="1:32" x14ac:dyDescent="0.25">
      <c r="A447" s="122">
        <f t="shared" si="57"/>
        <v>435</v>
      </c>
      <c r="B447" s="80" t="s">
        <v>987</v>
      </c>
      <c r="C447" s="122">
        <v>2</v>
      </c>
      <c r="D447" s="79" t="s">
        <v>968</v>
      </c>
      <c r="E447" s="79" t="s">
        <v>969</v>
      </c>
      <c r="F447" s="120">
        <v>13</v>
      </c>
      <c r="G447" s="79">
        <v>2006</v>
      </c>
      <c r="H447" s="81" t="s">
        <v>984</v>
      </c>
      <c r="I447" s="81" t="s">
        <v>971</v>
      </c>
      <c r="J447" s="81" t="s">
        <v>114</v>
      </c>
      <c r="K447" s="79" t="s">
        <v>148</v>
      </c>
      <c r="L447" s="116" t="s">
        <v>972</v>
      </c>
      <c r="N447" s="79" t="s">
        <v>149</v>
      </c>
      <c r="O447" s="166">
        <v>1</v>
      </c>
      <c r="P447" s="83">
        <v>160000</v>
      </c>
      <c r="S447" s="122">
        <v>1</v>
      </c>
      <c r="T447" s="117">
        <v>9</v>
      </c>
      <c r="V447" s="79" t="str">
        <f>IF(AND(C447=2, T447&lt;&gt;""), _xlfn.IFNA(VLOOKUP(T447,'kk1'!$B$10:$C$109, 2, FALSE), ""), "")</f>
        <v>Ruang Gudang 1</v>
      </c>
      <c r="X447" s="79" t="str">
        <f t="shared" si="50"/>
        <v/>
      </c>
      <c r="Y447" s="79" t="str">
        <f t="shared" si="51"/>
        <v>Belum diisi</v>
      </c>
      <c r="Z447" s="79">
        <f t="shared" si="52"/>
        <v>0</v>
      </c>
      <c r="AA447" s="79" t="str">
        <f t="shared" si="53"/>
        <v>update ta_kib_b set kd_ruang = 9 where idpemda = '10020010012000352'</v>
      </c>
      <c r="AB447" s="79" t="str">
        <f t="shared" si="54"/>
        <v>Ta_Fn_KIB_B_Sensus</v>
      </c>
      <c r="AC447" s="79" t="str">
        <f t="shared" si="55"/>
        <v/>
      </c>
      <c r="AD447" s="79">
        <f>ROWS($B$13:B447)</f>
        <v>435</v>
      </c>
      <c r="AE447" s="79">
        <f>IF(W447='kk4-7'!$A$1, AD447, "")</f>
        <v>435</v>
      </c>
      <c r="AF447" s="79">
        <f t="shared" si="56"/>
        <v>1047</v>
      </c>
    </row>
    <row r="448" spans="1:32" x14ac:dyDescent="0.25">
      <c r="A448" s="122">
        <f t="shared" si="57"/>
        <v>436</v>
      </c>
      <c r="B448" s="80" t="s">
        <v>988</v>
      </c>
      <c r="C448" s="122">
        <v>2</v>
      </c>
      <c r="D448" s="79" t="s">
        <v>968</v>
      </c>
      <c r="E448" s="79" t="s">
        <v>969</v>
      </c>
      <c r="F448" s="120">
        <v>14</v>
      </c>
      <c r="G448" s="79">
        <v>2006</v>
      </c>
      <c r="H448" s="81" t="s">
        <v>984</v>
      </c>
      <c r="I448" s="81" t="s">
        <v>971</v>
      </c>
      <c r="J448" s="81" t="s">
        <v>114</v>
      </c>
      <c r="K448" s="79" t="s">
        <v>148</v>
      </c>
      <c r="L448" s="116" t="s">
        <v>972</v>
      </c>
      <c r="N448" s="79" t="s">
        <v>149</v>
      </c>
      <c r="O448" s="166">
        <v>1</v>
      </c>
      <c r="P448" s="83">
        <v>160000</v>
      </c>
      <c r="S448" s="122">
        <v>1</v>
      </c>
      <c r="T448" s="117">
        <v>9</v>
      </c>
      <c r="V448" s="79" t="str">
        <f>IF(AND(C448=2, T448&lt;&gt;""), _xlfn.IFNA(VLOOKUP(T448,'kk1'!$B$10:$C$109, 2, FALSE), ""), "")</f>
        <v>Ruang Gudang 1</v>
      </c>
      <c r="X448" s="79" t="str">
        <f t="shared" si="50"/>
        <v/>
      </c>
      <c r="Y448" s="79" t="str">
        <f t="shared" si="51"/>
        <v>Belum diisi</v>
      </c>
      <c r="Z448" s="79">
        <f t="shared" si="52"/>
        <v>0</v>
      </c>
      <c r="AA448" s="79" t="str">
        <f t="shared" si="53"/>
        <v>update ta_kib_b set kd_ruang = 9 where idpemda = '10020010012000353'</v>
      </c>
      <c r="AB448" s="79" t="str">
        <f t="shared" si="54"/>
        <v>Ta_Fn_KIB_B_Sensus</v>
      </c>
      <c r="AC448" s="79" t="str">
        <f t="shared" si="55"/>
        <v/>
      </c>
      <c r="AD448" s="79">
        <f>ROWS($B$13:B448)</f>
        <v>436</v>
      </c>
      <c r="AE448" s="79">
        <f>IF(W448='kk4-7'!$A$1, AD448, "")</f>
        <v>436</v>
      </c>
      <c r="AF448" s="79">
        <f t="shared" si="56"/>
        <v>1048</v>
      </c>
    </row>
    <row r="449" spans="1:32" x14ac:dyDescent="0.25">
      <c r="A449" s="122">
        <f t="shared" si="57"/>
        <v>437</v>
      </c>
      <c r="B449" s="80" t="s">
        <v>989</v>
      </c>
      <c r="C449" s="122">
        <v>2</v>
      </c>
      <c r="D449" s="79" t="s">
        <v>968</v>
      </c>
      <c r="E449" s="79" t="s">
        <v>969</v>
      </c>
      <c r="F449" s="120">
        <v>15</v>
      </c>
      <c r="G449" s="79">
        <v>2006</v>
      </c>
      <c r="H449" s="81" t="s">
        <v>984</v>
      </c>
      <c r="I449" s="81" t="s">
        <v>971</v>
      </c>
      <c r="J449" s="81" t="s">
        <v>114</v>
      </c>
      <c r="K449" s="79" t="s">
        <v>148</v>
      </c>
      <c r="L449" s="116" t="s">
        <v>972</v>
      </c>
      <c r="N449" s="79" t="s">
        <v>149</v>
      </c>
      <c r="O449" s="166">
        <v>1</v>
      </c>
      <c r="P449" s="83">
        <v>160000</v>
      </c>
      <c r="S449" s="122">
        <v>1</v>
      </c>
      <c r="T449" s="117">
        <v>9</v>
      </c>
      <c r="V449" s="79" t="str">
        <f>IF(AND(C449=2, T449&lt;&gt;""), _xlfn.IFNA(VLOOKUP(T449,'kk1'!$B$10:$C$109, 2, FALSE), ""), "")</f>
        <v>Ruang Gudang 1</v>
      </c>
      <c r="X449" s="79" t="str">
        <f t="shared" si="50"/>
        <v/>
      </c>
      <c r="Y449" s="79" t="str">
        <f t="shared" si="51"/>
        <v>Belum diisi</v>
      </c>
      <c r="Z449" s="79">
        <f t="shared" si="52"/>
        <v>0</v>
      </c>
      <c r="AA449" s="79" t="str">
        <f t="shared" si="53"/>
        <v>update ta_kib_b set kd_ruang = 9 where idpemda = '10020010012000354'</v>
      </c>
      <c r="AB449" s="79" t="str">
        <f t="shared" si="54"/>
        <v>Ta_Fn_KIB_B_Sensus</v>
      </c>
      <c r="AC449" s="79" t="str">
        <f t="shared" si="55"/>
        <v/>
      </c>
      <c r="AD449" s="79">
        <f>ROWS($B$13:B449)</f>
        <v>437</v>
      </c>
      <c r="AE449" s="79">
        <f>IF(W449='kk4-7'!$A$1, AD449, "")</f>
        <v>437</v>
      </c>
      <c r="AF449" s="79">
        <f t="shared" si="56"/>
        <v>1049</v>
      </c>
    </row>
    <row r="450" spans="1:32" x14ac:dyDescent="0.25">
      <c r="A450" s="122">
        <f t="shared" si="57"/>
        <v>438</v>
      </c>
      <c r="B450" s="80" t="s">
        <v>990</v>
      </c>
      <c r="C450" s="122">
        <v>2</v>
      </c>
      <c r="D450" s="79" t="s">
        <v>968</v>
      </c>
      <c r="E450" s="79" t="s">
        <v>969</v>
      </c>
      <c r="F450" s="120">
        <v>16</v>
      </c>
      <c r="G450" s="79">
        <v>2006</v>
      </c>
      <c r="H450" s="81" t="s">
        <v>984</v>
      </c>
      <c r="I450" s="81" t="s">
        <v>971</v>
      </c>
      <c r="J450" s="81" t="s">
        <v>114</v>
      </c>
      <c r="K450" s="79" t="s">
        <v>148</v>
      </c>
      <c r="L450" s="116" t="s">
        <v>972</v>
      </c>
      <c r="N450" s="79" t="s">
        <v>149</v>
      </c>
      <c r="O450" s="166">
        <v>1</v>
      </c>
      <c r="P450" s="83">
        <v>160000</v>
      </c>
      <c r="S450" s="122">
        <v>1</v>
      </c>
      <c r="T450" s="117">
        <v>9</v>
      </c>
      <c r="V450" s="79" t="str">
        <f>IF(AND(C450=2, T450&lt;&gt;""), _xlfn.IFNA(VLOOKUP(T450,'kk1'!$B$10:$C$109, 2, FALSE), ""), "")</f>
        <v>Ruang Gudang 1</v>
      </c>
      <c r="X450" s="79" t="str">
        <f t="shared" si="50"/>
        <v/>
      </c>
      <c r="Y450" s="79" t="str">
        <f t="shared" si="51"/>
        <v>Belum diisi</v>
      </c>
      <c r="Z450" s="79">
        <f t="shared" si="52"/>
        <v>0</v>
      </c>
      <c r="AA450" s="79" t="str">
        <f t="shared" si="53"/>
        <v>update ta_kib_b set kd_ruang = 9 where idpemda = '10020010012000355'</v>
      </c>
      <c r="AB450" s="79" t="str">
        <f t="shared" si="54"/>
        <v>Ta_Fn_KIB_B_Sensus</v>
      </c>
      <c r="AC450" s="79" t="str">
        <f t="shared" si="55"/>
        <v/>
      </c>
      <c r="AD450" s="79">
        <f>ROWS($B$13:B450)</f>
        <v>438</v>
      </c>
      <c r="AE450" s="79">
        <f>IF(W450='kk4-7'!$A$1, AD450, "")</f>
        <v>438</v>
      </c>
      <c r="AF450" s="79">
        <f t="shared" si="56"/>
        <v>1050</v>
      </c>
    </row>
    <row r="451" spans="1:32" x14ac:dyDescent="0.25">
      <c r="A451" s="122">
        <f t="shared" si="57"/>
        <v>439</v>
      </c>
      <c r="B451" s="80" t="s">
        <v>991</v>
      </c>
      <c r="C451" s="122">
        <v>2</v>
      </c>
      <c r="D451" s="79" t="s">
        <v>968</v>
      </c>
      <c r="E451" s="79" t="s">
        <v>969</v>
      </c>
      <c r="F451" s="120">
        <v>17</v>
      </c>
      <c r="G451" s="79">
        <v>2006</v>
      </c>
      <c r="H451" s="81" t="s">
        <v>984</v>
      </c>
      <c r="I451" s="81" t="s">
        <v>971</v>
      </c>
      <c r="J451" s="81" t="s">
        <v>114</v>
      </c>
      <c r="K451" s="79" t="s">
        <v>148</v>
      </c>
      <c r="L451" s="116" t="s">
        <v>972</v>
      </c>
      <c r="N451" s="79" t="s">
        <v>149</v>
      </c>
      <c r="O451" s="166">
        <v>1</v>
      </c>
      <c r="P451" s="83">
        <v>160000</v>
      </c>
      <c r="S451" s="122">
        <v>1</v>
      </c>
      <c r="T451" s="117">
        <v>9</v>
      </c>
      <c r="V451" s="79" t="str">
        <f>IF(AND(C451=2, T451&lt;&gt;""), _xlfn.IFNA(VLOOKUP(T451,'kk1'!$B$10:$C$109, 2, FALSE), ""), "")</f>
        <v>Ruang Gudang 1</v>
      </c>
      <c r="X451" s="79" t="str">
        <f t="shared" si="50"/>
        <v/>
      </c>
      <c r="Y451" s="79" t="str">
        <f t="shared" si="51"/>
        <v>Belum diisi</v>
      </c>
      <c r="Z451" s="79">
        <f t="shared" si="52"/>
        <v>0</v>
      </c>
      <c r="AA451" s="79" t="str">
        <f t="shared" si="53"/>
        <v>update ta_kib_b set kd_ruang = 9 where idpemda = '10020010012000356'</v>
      </c>
      <c r="AB451" s="79" t="str">
        <f t="shared" si="54"/>
        <v>Ta_Fn_KIB_B_Sensus</v>
      </c>
      <c r="AC451" s="79" t="str">
        <f t="shared" si="55"/>
        <v/>
      </c>
      <c r="AD451" s="79">
        <f>ROWS($B$13:B451)</f>
        <v>439</v>
      </c>
      <c r="AE451" s="79">
        <f>IF(W451='kk4-7'!$A$1, AD451, "")</f>
        <v>439</v>
      </c>
      <c r="AF451" s="79">
        <f t="shared" si="56"/>
        <v>1051</v>
      </c>
    </row>
    <row r="452" spans="1:32" x14ac:dyDescent="0.25">
      <c r="A452" s="122">
        <f t="shared" si="57"/>
        <v>440</v>
      </c>
      <c r="B452" s="80" t="s">
        <v>992</v>
      </c>
      <c r="C452" s="122">
        <v>2</v>
      </c>
      <c r="D452" s="79" t="s">
        <v>968</v>
      </c>
      <c r="E452" s="79" t="s">
        <v>969</v>
      </c>
      <c r="F452" s="120">
        <v>18</v>
      </c>
      <c r="G452" s="79">
        <v>2006</v>
      </c>
      <c r="H452" s="81" t="s">
        <v>984</v>
      </c>
      <c r="I452" s="81" t="s">
        <v>971</v>
      </c>
      <c r="J452" s="81" t="s">
        <v>114</v>
      </c>
      <c r="K452" s="79" t="s">
        <v>148</v>
      </c>
      <c r="L452" s="116" t="s">
        <v>972</v>
      </c>
      <c r="N452" s="79" t="s">
        <v>149</v>
      </c>
      <c r="O452" s="166">
        <v>1</v>
      </c>
      <c r="P452" s="83">
        <v>160000</v>
      </c>
      <c r="S452" s="122">
        <v>1</v>
      </c>
      <c r="T452" s="117">
        <v>9</v>
      </c>
      <c r="V452" s="79" t="str">
        <f>IF(AND(C452=2, T452&lt;&gt;""), _xlfn.IFNA(VLOOKUP(T452,'kk1'!$B$10:$C$109, 2, FALSE), ""), "")</f>
        <v>Ruang Gudang 1</v>
      </c>
      <c r="X452" s="79" t="str">
        <f t="shared" si="50"/>
        <v/>
      </c>
      <c r="Y452" s="79" t="str">
        <f t="shared" si="51"/>
        <v>Belum diisi</v>
      </c>
      <c r="Z452" s="79">
        <f t="shared" si="52"/>
        <v>0</v>
      </c>
      <c r="AA452" s="79" t="str">
        <f t="shared" si="53"/>
        <v>update ta_kib_b set kd_ruang = 9 where idpemda = '10020010012000357'</v>
      </c>
      <c r="AB452" s="79" t="str">
        <f t="shared" si="54"/>
        <v>Ta_Fn_KIB_B_Sensus</v>
      </c>
      <c r="AC452" s="79" t="str">
        <f t="shared" si="55"/>
        <v/>
      </c>
      <c r="AD452" s="79">
        <f>ROWS($B$13:B452)</f>
        <v>440</v>
      </c>
      <c r="AE452" s="79">
        <f>IF(W452='kk4-7'!$A$1, AD452, "")</f>
        <v>440</v>
      </c>
      <c r="AF452" s="79" t="str">
        <f t="shared" si="56"/>
        <v/>
      </c>
    </row>
    <row r="453" spans="1:32" x14ac:dyDescent="0.25">
      <c r="A453" s="122">
        <f t="shared" si="57"/>
        <v>441</v>
      </c>
      <c r="B453" s="80" t="s">
        <v>993</v>
      </c>
      <c r="C453" s="122">
        <v>2</v>
      </c>
      <c r="D453" s="79" t="s">
        <v>968</v>
      </c>
      <c r="E453" s="79" t="s">
        <v>969</v>
      </c>
      <c r="F453" s="120">
        <v>19</v>
      </c>
      <c r="G453" s="79">
        <v>2006</v>
      </c>
      <c r="H453" s="81" t="s">
        <v>984</v>
      </c>
      <c r="I453" s="81" t="s">
        <v>971</v>
      </c>
      <c r="J453" s="81" t="s">
        <v>114</v>
      </c>
      <c r="K453" s="79" t="s">
        <v>148</v>
      </c>
      <c r="L453" s="116" t="s">
        <v>972</v>
      </c>
      <c r="N453" s="79" t="s">
        <v>149</v>
      </c>
      <c r="O453" s="166">
        <v>1</v>
      </c>
      <c r="P453" s="83">
        <v>160000</v>
      </c>
      <c r="S453" s="122">
        <v>1</v>
      </c>
      <c r="T453" s="117">
        <v>9</v>
      </c>
      <c r="V453" s="79" t="str">
        <f>IF(AND(C453=2, T453&lt;&gt;""), _xlfn.IFNA(VLOOKUP(T453,'kk1'!$B$10:$C$109, 2, FALSE), ""), "")</f>
        <v>Ruang Gudang 1</v>
      </c>
      <c r="X453" s="79" t="str">
        <f t="shared" si="50"/>
        <v/>
      </c>
      <c r="Y453" s="79" t="str">
        <f t="shared" si="51"/>
        <v>Belum diisi</v>
      </c>
      <c r="Z453" s="79">
        <f t="shared" si="52"/>
        <v>0</v>
      </c>
      <c r="AA453" s="79" t="str">
        <f t="shared" si="53"/>
        <v>update ta_kib_b set kd_ruang = 9 where idpemda = '10020010012000358'</v>
      </c>
      <c r="AB453" s="79" t="str">
        <f t="shared" si="54"/>
        <v>Ta_Fn_KIB_B_Sensus</v>
      </c>
      <c r="AC453" s="79" t="str">
        <f t="shared" si="55"/>
        <v/>
      </c>
      <c r="AD453" s="79">
        <f>ROWS($B$13:B453)</f>
        <v>441</v>
      </c>
      <c r="AE453" s="79">
        <f>IF(W453='kk4-7'!$A$1, AD453, "")</f>
        <v>441</v>
      </c>
      <c r="AF453" s="79" t="str">
        <f t="shared" si="56"/>
        <v/>
      </c>
    </row>
    <row r="454" spans="1:32" x14ac:dyDescent="0.25">
      <c r="A454" s="122">
        <f t="shared" si="57"/>
        <v>442</v>
      </c>
      <c r="B454" s="80" t="s">
        <v>994</v>
      </c>
      <c r="C454" s="122">
        <v>2</v>
      </c>
      <c r="D454" s="79" t="s">
        <v>968</v>
      </c>
      <c r="E454" s="79" t="s">
        <v>969</v>
      </c>
      <c r="F454" s="120">
        <v>20</v>
      </c>
      <c r="G454" s="79">
        <v>2006</v>
      </c>
      <c r="H454" s="81" t="s">
        <v>984</v>
      </c>
      <c r="I454" s="81" t="s">
        <v>971</v>
      </c>
      <c r="J454" s="81" t="s">
        <v>114</v>
      </c>
      <c r="K454" s="79" t="s">
        <v>148</v>
      </c>
      <c r="L454" s="116" t="s">
        <v>972</v>
      </c>
      <c r="N454" s="79" t="s">
        <v>149</v>
      </c>
      <c r="O454" s="166">
        <v>1</v>
      </c>
      <c r="P454" s="83">
        <v>160000</v>
      </c>
      <c r="S454" s="122">
        <v>1</v>
      </c>
      <c r="T454" s="117">
        <v>9</v>
      </c>
      <c r="V454" s="79" t="str">
        <f>IF(AND(C454=2, T454&lt;&gt;""), _xlfn.IFNA(VLOOKUP(T454,'kk1'!$B$10:$C$109, 2, FALSE), ""), "")</f>
        <v>Ruang Gudang 1</v>
      </c>
      <c r="X454" s="79" t="str">
        <f t="shared" si="50"/>
        <v/>
      </c>
      <c r="Y454" s="79" t="str">
        <f t="shared" si="51"/>
        <v>Belum diisi</v>
      </c>
      <c r="Z454" s="79">
        <f t="shared" si="52"/>
        <v>0</v>
      </c>
      <c r="AA454" s="79" t="str">
        <f t="shared" si="53"/>
        <v>update ta_kib_b set kd_ruang = 9 where idpemda = '10020010012000359'</v>
      </c>
      <c r="AB454" s="79" t="str">
        <f t="shared" si="54"/>
        <v>Ta_Fn_KIB_B_Sensus</v>
      </c>
      <c r="AC454" s="79" t="str">
        <f t="shared" si="55"/>
        <v/>
      </c>
      <c r="AD454" s="79">
        <f>ROWS($B$13:B454)</f>
        <v>442</v>
      </c>
      <c r="AE454" s="79">
        <f>IF(W454='kk4-7'!$A$1, AD454, "")</f>
        <v>442</v>
      </c>
      <c r="AF454" s="79" t="str">
        <f t="shared" si="56"/>
        <v/>
      </c>
    </row>
    <row r="455" spans="1:32" x14ac:dyDescent="0.25">
      <c r="A455" s="122">
        <f t="shared" si="57"/>
        <v>443</v>
      </c>
      <c r="B455" s="80" t="s">
        <v>995</v>
      </c>
      <c r="C455" s="122">
        <v>2</v>
      </c>
      <c r="D455" s="79" t="s">
        <v>968</v>
      </c>
      <c r="E455" s="79" t="s">
        <v>969</v>
      </c>
      <c r="F455" s="120">
        <v>21</v>
      </c>
      <c r="G455" s="79">
        <v>2006</v>
      </c>
      <c r="H455" s="81" t="s">
        <v>984</v>
      </c>
      <c r="I455" s="81" t="s">
        <v>971</v>
      </c>
      <c r="J455" s="81" t="s">
        <v>114</v>
      </c>
      <c r="K455" s="79" t="s">
        <v>148</v>
      </c>
      <c r="L455" s="116" t="s">
        <v>972</v>
      </c>
      <c r="N455" s="79" t="s">
        <v>149</v>
      </c>
      <c r="O455" s="166">
        <v>1</v>
      </c>
      <c r="P455" s="83">
        <v>160000</v>
      </c>
      <c r="S455" s="122">
        <v>1</v>
      </c>
      <c r="T455" s="117">
        <v>9</v>
      </c>
      <c r="V455" s="79" t="str">
        <f>IF(AND(C455=2, T455&lt;&gt;""), _xlfn.IFNA(VLOOKUP(T455,'kk1'!$B$10:$C$109, 2, FALSE), ""), "")</f>
        <v>Ruang Gudang 1</v>
      </c>
      <c r="X455" s="79" t="str">
        <f t="shared" si="50"/>
        <v/>
      </c>
      <c r="Y455" s="79" t="str">
        <f t="shared" si="51"/>
        <v>Belum diisi</v>
      </c>
      <c r="Z455" s="79">
        <f t="shared" si="52"/>
        <v>0</v>
      </c>
      <c r="AA455" s="79" t="str">
        <f t="shared" si="53"/>
        <v>update ta_kib_b set kd_ruang = 9 where idpemda = '10020010012000360'</v>
      </c>
      <c r="AB455" s="79" t="str">
        <f t="shared" si="54"/>
        <v>Ta_Fn_KIB_B_Sensus</v>
      </c>
      <c r="AC455" s="79" t="str">
        <f t="shared" si="55"/>
        <v/>
      </c>
      <c r="AD455" s="79">
        <f>ROWS($B$13:B455)</f>
        <v>443</v>
      </c>
      <c r="AE455" s="79">
        <f>IF(W455='kk4-7'!$A$1, AD455, "")</f>
        <v>443</v>
      </c>
      <c r="AF455" s="79" t="str">
        <f t="shared" si="56"/>
        <v/>
      </c>
    </row>
    <row r="456" spans="1:32" x14ac:dyDescent="0.25">
      <c r="A456" s="122">
        <f t="shared" si="57"/>
        <v>444</v>
      </c>
      <c r="B456" s="80" t="s">
        <v>996</v>
      </c>
      <c r="C456" s="122">
        <v>2</v>
      </c>
      <c r="D456" s="79" t="s">
        <v>968</v>
      </c>
      <c r="E456" s="79" t="s">
        <v>969</v>
      </c>
      <c r="F456" s="120">
        <v>22</v>
      </c>
      <c r="G456" s="79">
        <v>2006</v>
      </c>
      <c r="H456" s="81" t="s">
        <v>984</v>
      </c>
      <c r="I456" s="81" t="s">
        <v>971</v>
      </c>
      <c r="J456" s="81" t="s">
        <v>114</v>
      </c>
      <c r="K456" s="79" t="s">
        <v>148</v>
      </c>
      <c r="L456" s="116" t="s">
        <v>972</v>
      </c>
      <c r="N456" s="79" t="s">
        <v>149</v>
      </c>
      <c r="O456" s="166">
        <v>1</v>
      </c>
      <c r="P456" s="83">
        <v>160000</v>
      </c>
      <c r="S456" s="122">
        <v>1</v>
      </c>
      <c r="T456" s="117">
        <v>9</v>
      </c>
      <c r="V456" s="79" t="str">
        <f>IF(AND(C456=2, T456&lt;&gt;""), _xlfn.IFNA(VLOOKUP(T456,'kk1'!$B$10:$C$109, 2, FALSE), ""), "")</f>
        <v>Ruang Gudang 1</v>
      </c>
      <c r="X456" s="79" t="str">
        <f t="shared" si="50"/>
        <v/>
      </c>
      <c r="Y456" s="79" t="str">
        <f t="shared" si="51"/>
        <v>Belum diisi</v>
      </c>
      <c r="Z456" s="79">
        <f t="shared" si="52"/>
        <v>0</v>
      </c>
      <c r="AA456" s="79" t="str">
        <f t="shared" si="53"/>
        <v>update ta_kib_b set kd_ruang = 9 where idpemda = '10020010012000361'</v>
      </c>
      <c r="AB456" s="79" t="str">
        <f t="shared" si="54"/>
        <v>Ta_Fn_KIB_B_Sensus</v>
      </c>
      <c r="AC456" s="79" t="str">
        <f t="shared" si="55"/>
        <v/>
      </c>
      <c r="AD456" s="79">
        <f>ROWS($B$13:B456)</f>
        <v>444</v>
      </c>
      <c r="AE456" s="79">
        <f>IF(W456='kk4-7'!$A$1, AD456, "")</f>
        <v>444</v>
      </c>
      <c r="AF456" s="79" t="str">
        <f t="shared" si="56"/>
        <v/>
      </c>
    </row>
    <row r="457" spans="1:32" x14ac:dyDescent="0.25">
      <c r="A457" s="122">
        <f t="shared" si="57"/>
        <v>445</v>
      </c>
      <c r="B457" s="80" t="s">
        <v>997</v>
      </c>
      <c r="C457" s="122">
        <v>2</v>
      </c>
      <c r="D457" s="79" t="s">
        <v>968</v>
      </c>
      <c r="E457" s="79" t="s">
        <v>969</v>
      </c>
      <c r="F457" s="120">
        <v>23</v>
      </c>
      <c r="G457" s="79">
        <v>2006</v>
      </c>
      <c r="H457" s="81" t="s">
        <v>984</v>
      </c>
      <c r="I457" s="81" t="s">
        <v>971</v>
      </c>
      <c r="J457" s="81" t="s">
        <v>114</v>
      </c>
      <c r="K457" s="79" t="s">
        <v>148</v>
      </c>
      <c r="L457" s="116" t="s">
        <v>972</v>
      </c>
      <c r="N457" s="79" t="s">
        <v>149</v>
      </c>
      <c r="O457" s="166">
        <v>1</v>
      </c>
      <c r="P457" s="83">
        <v>160000</v>
      </c>
      <c r="S457" s="122">
        <v>1</v>
      </c>
      <c r="T457" s="117">
        <v>9</v>
      </c>
      <c r="V457" s="79" t="str">
        <f>IF(AND(C457=2, T457&lt;&gt;""), _xlfn.IFNA(VLOOKUP(T457,'kk1'!$B$10:$C$109, 2, FALSE), ""), "")</f>
        <v>Ruang Gudang 1</v>
      </c>
      <c r="X457" s="79" t="str">
        <f t="shared" si="50"/>
        <v/>
      </c>
      <c r="Y457" s="79" t="str">
        <f t="shared" si="51"/>
        <v>Belum diisi</v>
      </c>
      <c r="Z457" s="79">
        <f t="shared" si="52"/>
        <v>0</v>
      </c>
      <c r="AA457" s="79" t="str">
        <f t="shared" si="53"/>
        <v>update ta_kib_b set kd_ruang = 9 where idpemda = '10020010012000362'</v>
      </c>
      <c r="AB457" s="79" t="str">
        <f t="shared" si="54"/>
        <v>Ta_Fn_KIB_B_Sensus</v>
      </c>
      <c r="AC457" s="79" t="str">
        <f t="shared" si="55"/>
        <v/>
      </c>
      <c r="AD457" s="79">
        <f>ROWS($B$13:B457)</f>
        <v>445</v>
      </c>
      <c r="AE457" s="79">
        <f>IF(W457='kk4-7'!$A$1, AD457, "")</f>
        <v>445</v>
      </c>
      <c r="AF457" s="79" t="str">
        <f t="shared" si="56"/>
        <v/>
      </c>
    </row>
    <row r="458" spans="1:32" x14ac:dyDescent="0.25">
      <c r="A458" s="122">
        <f t="shared" si="57"/>
        <v>446</v>
      </c>
      <c r="B458" s="80" t="s">
        <v>998</v>
      </c>
      <c r="C458" s="122">
        <v>2</v>
      </c>
      <c r="D458" s="79" t="s">
        <v>968</v>
      </c>
      <c r="E458" s="79" t="s">
        <v>969</v>
      </c>
      <c r="F458" s="120">
        <v>24</v>
      </c>
      <c r="G458" s="79">
        <v>2006</v>
      </c>
      <c r="H458" s="81" t="s">
        <v>984</v>
      </c>
      <c r="I458" s="81" t="s">
        <v>971</v>
      </c>
      <c r="J458" s="81" t="s">
        <v>114</v>
      </c>
      <c r="K458" s="79" t="s">
        <v>148</v>
      </c>
      <c r="L458" s="116" t="s">
        <v>972</v>
      </c>
      <c r="N458" s="79" t="s">
        <v>149</v>
      </c>
      <c r="O458" s="166">
        <v>1</v>
      </c>
      <c r="P458" s="83">
        <v>160000</v>
      </c>
      <c r="S458" s="122">
        <v>1</v>
      </c>
      <c r="T458" s="117">
        <v>9</v>
      </c>
      <c r="V458" s="79" t="str">
        <f>IF(AND(C458=2, T458&lt;&gt;""), _xlfn.IFNA(VLOOKUP(T458,'kk1'!$B$10:$C$109, 2, FALSE), ""), "")</f>
        <v>Ruang Gudang 1</v>
      </c>
      <c r="X458" s="79" t="str">
        <f t="shared" si="50"/>
        <v/>
      </c>
      <c r="Y458" s="79" t="str">
        <f t="shared" si="51"/>
        <v>Belum diisi</v>
      </c>
      <c r="Z458" s="79">
        <f t="shared" si="52"/>
        <v>0</v>
      </c>
      <c r="AA458" s="79" t="str">
        <f t="shared" si="53"/>
        <v>update ta_kib_b set kd_ruang = 9 where idpemda = '10020010012000363'</v>
      </c>
      <c r="AB458" s="79" t="str">
        <f t="shared" si="54"/>
        <v>Ta_Fn_KIB_B_Sensus</v>
      </c>
      <c r="AC458" s="79" t="str">
        <f t="shared" si="55"/>
        <v/>
      </c>
      <c r="AD458" s="79">
        <f>ROWS($B$13:B458)</f>
        <v>446</v>
      </c>
      <c r="AE458" s="79">
        <f>IF(W458='kk4-7'!$A$1, AD458, "")</f>
        <v>446</v>
      </c>
      <c r="AF458" s="79" t="str">
        <f t="shared" si="56"/>
        <v/>
      </c>
    </row>
    <row r="459" spans="1:32" x14ac:dyDescent="0.25">
      <c r="A459" s="122">
        <f t="shared" si="57"/>
        <v>447</v>
      </c>
      <c r="B459" s="80" t="s">
        <v>999</v>
      </c>
      <c r="C459" s="122">
        <v>2</v>
      </c>
      <c r="D459" s="79" t="s">
        <v>968</v>
      </c>
      <c r="E459" s="79" t="s">
        <v>969</v>
      </c>
      <c r="F459" s="120">
        <v>25</v>
      </c>
      <c r="G459" s="79">
        <v>2006</v>
      </c>
      <c r="H459" s="81" t="s">
        <v>984</v>
      </c>
      <c r="I459" s="81" t="s">
        <v>971</v>
      </c>
      <c r="J459" s="81" t="s">
        <v>114</v>
      </c>
      <c r="K459" s="79" t="s">
        <v>148</v>
      </c>
      <c r="L459" s="116" t="s">
        <v>972</v>
      </c>
      <c r="N459" s="79" t="s">
        <v>149</v>
      </c>
      <c r="O459" s="166">
        <v>1</v>
      </c>
      <c r="P459" s="83">
        <v>160000</v>
      </c>
      <c r="S459" s="122">
        <v>1</v>
      </c>
      <c r="T459" s="117">
        <v>9</v>
      </c>
      <c r="V459" s="79" t="str">
        <f>IF(AND(C459=2, T459&lt;&gt;""), _xlfn.IFNA(VLOOKUP(T459,'kk1'!$B$10:$C$109, 2, FALSE), ""), "")</f>
        <v>Ruang Gudang 1</v>
      </c>
      <c r="X459" s="79" t="str">
        <f t="shared" si="50"/>
        <v/>
      </c>
      <c r="Y459" s="79" t="str">
        <f t="shared" si="51"/>
        <v>Belum diisi</v>
      </c>
      <c r="Z459" s="79">
        <f t="shared" si="52"/>
        <v>0</v>
      </c>
      <c r="AA459" s="79" t="str">
        <f t="shared" si="53"/>
        <v>update ta_kib_b set kd_ruang = 9 where idpemda = '10020010012000364'</v>
      </c>
      <c r="AB459" s="79" t="str">
        <f t="shared" si="54"/>
        <v>Ta_Fn_KIB_B_Sensus</v>
      </c>
      <c r="AC459" s="79" t="str">
        <f t="shared" si="55"/>
        <v/>
      </c>
      <c r="AD459" s="79">
        <f>ROWS($B$13:B459)</f>
        <v>447</v>
      </c>
      <c r="AE459" s="79">
        <f>IF(W459='kk4-7'!$A$1, AD459, "")</f>
        <v>447</v>
      </c>
      <c r="AF459" s="79" t="str">
        <f t="shared" si="56"/>
        <v/>
      </c>
    </row>
    <row r="460" spans="1:32" x14ac:dyDescent="0.25">
      <c r="A460" s="122">
        <f t="shared" si="57"/>
        <v>448</v>
      </c>
      <c r="B460" s="80" t="s">
        <v>1000</v>
      </c>
      <c r="C460" s="122">
        <v>2</v>
      </c>
      <c r="D460" s="79" t="s">
        <v>968</v>
      </c>
      <c r="E460" s="79" t="s">
        <v>969</v>
      </c>
      <c r="F460" s="120">
        <v>26</v>
      </c>
      <c r="G460" s="79">
        <v>2006</v>
      </c>
      <c r="H460" s="81" t="s">
        <v>984</v>
      </c>
      <c r="I460" s="81" t="s">
        <v>971</v>
      </c>
      <c r="J460" s="81" t="s">
        <v>114</v>
      </c>
      <c r="K460" s="79" t="s">
        <v>148</v>
      </c>
      <c r="L460" s="116" t="s">
        <v>972</v>
      </c>
      <c r="N460" s="79" t="s">
        <v>149</v>
      </c>
      <c r="O460" s="166">
        <v>1</v>
      </c>
      <c r="P460" s="83">
        <v>160000</v>
      </c>
      <c r="S460" s="122">
        <v>1</v>
      </c>
      <c r="T460" s="117">
        <v>9</v>
      </c>
      <c r="V460" s="79" t="str">
        <f>IF(AND(C460=2, T460&lt;&gt;""), _xlfn.IFNA(VLOOKUP(T460,'kk1'!$B$10:$C$109, 2, FALSE), ""), "")</f>
        <v>Ruang Gudang 1</v>
      </c>
      <c r="X460" s="79" t="str">
        <f t="shared" si="50"/>
        <v/>
      </c>
      <c r="Y460" s="79" t="str">
        <f t="shared" si="51"/>
        <v>Belum diisi</v>
      </c>
      <c r="Z460" s="79">
        <f t="shared" si="52"/>
        <v>0</v>
      </c>
      <c r="AA460" s="79" t="str">
        <f t="shared" si="53"/>
        <v>update ta_kib_b set kd_ruang = 9 where idpemda = '10020010012000365'</v>
      </c>
      <c r="AB460" s="79" t="str">
        <f t="shared" si="54"/>
        <v>Ta_Fn_KIB_B_Sensus</v>
      </c>
      <c r="AC460" s="79" t="str">
        <f t="shared" si="55"/>
        <v/>
      </c>
      <c r="AD460" s="79">
        <f>ROWS($B$13:B460)</f>
        <v>448</v>
      </c>
      <c r="AE460" s="79">
        <f>IF(W460='kk4-7'!$A$1, AD460, "")</f>
        <v>448</v>
      </c>
      <c r="AF460" s="79" t="str">
        <f t="shared" si="56"/>
        <v/>
      </c>
    </row>
    <row r="461" spans="1:32" x14ac:dyDescent="0.25">
      <c r="A461" s="122">
        <f t="shared" si="57"/>
        <v>449</v>
      </c>
      <c r="B461" s="80" t="s">
        <v>1001</v>
      </c>
      <c r="C461" s="122">
        <v>2</v>
      </c>
      <c r="D461" s="79" t="s">
        <v>968</v>
      </c>
      <c r="E461" s="79" t="s">
        <v>969</v>
      </c>
      <c r="F461" s="120">
        <v>27</v>
      </c>
      <c r="G461" s="79">
        <v>2006</v>
      </c>
      <c r="H461" s="81" t="s">
        <v>984</v>
      </c>
      <c r="I461" s="81" t="s">
        <v>971</v>
      </c>
      <c r="J461" s="81" t="s">
        <v>114</v>
      </c>
      <c r="K461" s="79" t="s">
        <v>148</v>
      </c>
      <c r="L461" s="116" t="s">
        <v>972</v>
      </c>
      <c r="N461" s="79" t="s">
        <v>149</v>
      </c>
      <c r="O461" s="166">
        <v>1</v>
      </c>
      <c r="P461" s="83">
        <v>160000</v>
      </c>
      <c r="S461" s="122">
        <v>1</v>
      </c>
      <c r="T461" s="117">
        <v>9</v>
      </c>
      <c r="V461" s="79" t="str">
        <f>IF(AND(C461=2, T461&lt;&gt;""), _xlfn.IFNA(VLOOKUP(T461,'kk1'!$B$10:$C$109, 2, FALSE), ""), "")</f>
        <v>Ruang Gudang 1</v>
      </c>
      <c r="X461" s="79" t="str">
        <f t="shared" si="50"/>
        <v/>
      </c>
      <c r="Y461" s="79" t="str">
        <f t="shared" si="51"/>
        <v>Belum diisi</v>
      </c>
      <c r="Z461" s="79">
        <f t="shared" si="52"/>
        <v>0</v>
      </c>
      <c r="AA461" s="79" t="str">
        <f t="shared" si="53"/>
        <v>update ta_kib_b set kd_ruang = 9 where idpemda = '10020010012000366'</v>
      </c>
      <c r="AB461" s="79" t="str">
        <f t="shared" si="54"/>
        <v>Ta_Fn_KIB_B_Sensus</v>
      </c>
      <c r="AC461" s="79" t="str">
        <f t="shared" si="55"/>
        <v/>
      </c>
      <c r="AD461" s="79">
        <f>ROWS($B$13:B461)</f>
        <v>449</v>
      </c>
      <c r="AE461" s="79">
        <f>IF(W461='kk4-7'!$A$1, AD461, "")</f>
        <v>449</v>
      </c>
      <c r="AF461" s="79" t="str">
        <f t="shared" si="56"/>
        <v/>
      </c>
    </row>
    <row r="462" spans="1:32" x14ac:dyDescent="0.25">
      <c r="A462" s="122">
        <f t="shared" si="57"/>
        <v>450</v>
      </c>
      <c r="B462" s="80" t="s">
        <v>1002</v>
      </c>
      <c r="C462" s="122">
        <v>2</v>
      </c>
      <c r="D462" s="79" t="s">
        <v>968</v>
      </c>
      <c r="E462" s="79" t="s">
        <v>969</v>
      </c>
      <c r="F462" s="120">
        <v>28</v>
      </c>
      <c r="G462" s="79">
        <v>2006</v>
      </c>
      <c r="H462" s="81" t="s">
        <v>984</v>
      </c>
      <c r="I462" s="81" t="s">
        <v>971</v>
      </c>
      <c r="J462" s="81" t="s">
        <v>114</v>
      </c>
      <c r="K462" s="79" t="s">
        <v>148</v>
      </c>
      <c r="L462" s="116" t="s">
        <v>972</v>
      </c>
      <c r="N462" s="79" t="s">
        <v>149</v>
      </c>
      <c r="O462" s="166">
        <v>1</v>
      </c>
      <c r="P462" s="83">
        <v>160000</v>
      </c>
      <c r="S462" s="122">
        <v>1</v>
      </c>
      <c r="T462" s="117">
        <v>9</v>
      </c>
      <c r="V462" s="79" t="str">
        <f>IF(AND(C462=2, T462&lt;&gt;""), _xlfn.IFNA(VLOOKUP(T462,'kk1'!$B$10:$C$109, 2, FALSE), ""), "")</f>
        <v>Ruang Gudang 1</v>
      </c>
      <c r="X462" s="79" t="str">
        <f t="shared" ref="X462:X525" si="58">IF(W462=1,"Baik",IF(W462=2,"Kurang Baik",IF(W462=3,"Rusak Berat",IF(W462=4,"Tidak Ditemukan",""))))</f>
        <v/>
      </c>
      <c r="Y462" s="79" t="str">
        <f t="shared" ref="Y462:Y525" si="59">IF(W462="", "Belum diisi", IF(OR(W462=1, W462=2, W462=3, W462=4), IF(W462&lt;S462, "Salah", "Benar"), "Salah" ))</f>
        <v>Belum diisi</v>
      </c>
      <c r="Z462" s="79">
        <f t="shared" ref="Z462:Z525" si="60">IF(OR(W462="", Y462="Salah"), 0, 1)</f>
        <v>0</v>
      </c>
      <c r="AA462" s="79" t="str">
        <f t="shared" ref="AA462:AA525" si="61">IF(AND(C462=2, T462&lt;&gt;""), "update ta_kib_b set kd_ruang = "&amp;T462&amp;" where idpemda = '"&amp;B462&amp;"'", "")</f>
        <v>update ta_kib_b set kd_ruang = 9 where idpemda = '10020010012000367'</v>
      </c>
      <c r="AB462" s="79" t="str">
        <f t="shared" ref="AB462:AB525" si="62">IF(C462=1, "Ta_Fn_KIB_A_Sensus", IF(C462=2, "Ta_Fn_KIB_B_Sensus", IF(C462=3, "Ta_Fn_KIB_C_Sensus", IF(C462=4, "Ta_Fn_KIB_D_Sensus", IF(C462=5, "Ta_Fn_KIB_E_Sensus", "")))))</f>
        <v>Ta_Fn_KIB_B_Sensus</v>
      </c>
      <c r="AC462" s="79" t="str">
        <f t="shared" ref="AC462:AC525" si="63">IF(AND(W462&lt;&gt;"", AB462&lt;&gt;""), "update "&amp;AB462&amp;" set sensus = "&amp;W462&amp;" where idpemda = '"&amp;B462&amp;"'", "")</f>
        <v/>
      </c>
      <c r="AD462" s="79">
        <f>ROWS($B$13:B462)</f>
        <v>450</v>
      </c>
      <c r="AE462" s="79">
        <f>IF(W462='kk4-7'!$A$1, AD462, "")</f>
        <v>450</v>
      </c>
      <c r="AF462" s="79" t="str">
        <f t="shared" ref="AF462:AF525" si="64">IFERROR(SMALL($AE$13:$AE$1063, AD462), "")</f>
        <v/>
      </c>
    </row>
    <row r="463" spans="1:32" x14ac:dyDescent="0.25">
      <c r="A463" s="122">
        <f t="shared" ref="A463:A526" si="65">IF(B463&lt;&gt;"", A462+1, "")</f>
        <v>451</v>
      </c>
      <c r="B463" s="80" t="s">
        <v>1003</v>
      </c>
      <c r="C463" s="122">
        <v>2</v>
      </c>
      <c r="D463" s="79" t="s">
        <v>968</v>
      </c>
      <c r="E463" s="79" t="s">
        <v>969</v>
      </c>
      <c r="F463" s="120">
        <v>29</v>
      </c>
      <c r="G463" s="79">
        <v>2006</v>
      </c>
      <c r="H463" s="81" t="s">
        <v>984</v>
      </c>
      <c r="I463" s="81" t="s">
        <v>971</v>
      </c>
      <c r="J463" s="81" t="s">
        <v>114</v>
      </c>
      <c r="K463" s="79" t="s">
        <v>148</v>
      </c>
      <c r="L463" s="116" t="s">
        <v>972</v>
      </c>
      <c r="N463" s="79" t="s">
        <v>149</v>
      </c>
      <c r="O463" s="166">
        <v>1</v>
      </c>
      <c r="P463" s="83">
        <v>160000</v>
      </c>
      <c r="S463" s="122">
        <v>1</v>
      </c>
      <c r="T463" s="117">
        <v>9</v>
      </c>
      <c r="V463" s="79" t="str">
        <f>IF(AND(C463=2, T463&lt;&gt;""), _xlfn.IFNA(VLOOKUP(T463,'kk1'!$B$10:$C$109, 2, FALSE), ""), "")</f>
        <v>Ruang Gudang 1</v>
      </c>
      <c r="X463" s="79" t="str">
        <f t="shared" si="58"/>
        <v/>
      </c>
      <c r="Y463" s="79" t="str">
        <f t="shared" si="59"/>
        <v>Belum diisi</v>
      </c>
      <c r="Z463" s="79">
        <f t="shared" si="60"/>
        <v>0</v>
      </c>
      <c r="AA463" s="79" t="str">
        <f t="shared" si="61"/>
        <v>update ta_kib_b set kd_ruang = 9 where idpemda = '10020010012000368'</v>
      </c>
      <c r="AB463" s="79" t="str">
        <f t="shared" si="62"/>
        <v>Ta_Fn_KIB_B_Sensus</v>
      </c>
      <c r="AC463" s="79" t="str">
        <f t="shared" si="63"/>
        <v/>
      </c>
      <c r="AD463" s="79">
        <f>ROWS($B$13:B463)</f>
        <v>451</v>
      </c>
      <c r="AE463" s="79">
        <f>IF(W463='kk4-7'!$A$1, AD463, "")</f>
        <v>451</v>
      </c>
      <c r="AF463" s="79" t="str">
        <f t="shared" si="64"/>
        <v/>
      </c>
    </row>
    <row r="464" spans="1:32" x14ac:dyDescent="0.25">
      <c r="A464" s="122">
        <f t="shared" si="65"/>
        <v>452</v>
      </c>
      <c r="B464" s="80" t="s">
        <v>1004</v>
      </c>
      <c r="C464" s="122">
        <v>2</v>
      </c>
      <c r="D464" s="79" t="s">
        <v>968</v>
      </c>
      <c r="E464" s="79" t="s">
        <v>969</v>
      </c>
      <c r="F464" s="120">
        <v>30</v>
      </c>
      <c r="G464" s="79">
        <v>2006</v>
      </c>
      <c r="H464" s="81" t="s">
        <v>984</v>
      </c>
      <c r="I464" s="81" t="s">
        <v>971</v>
      </c>
      <c r="J464" s="81" t="s">
        <v>114</v>
      </c>
      <c r="K464" s="79" t="s">
        <v>148</v>
      </c>
      <c r="L464" s="116" t="s">
        <v>972</v>
      </c>
      <c r="N464" s="79" t="s">
        <v>149</v>
      </c>
      <c r="O464" s="166">
        <v>1</v>
      </c>
      <c r="P464" s="83">
        <v>160000</v>
      </c>
      <c r="S464" s="122">
        <v>1</v>
      </c>
      <c r="T464" s="117">
        <v>9</v>
      </c>
      <c r="V464" s="79" t="str">
        <f>IF(AND(C464=2, T464&lt;&gt;""), _xlfn.IFNA(VLOOKUP(T464,'kk1'!$B$10:$C$109, 2, FALSE), ""), "")</f>
        <v>Ruang Gudang 1</v>
      </c>
      <c r="X464" s="79" t="str">
        <f t="shared" si="58"/>
        <v/>
      </c>
      <c r="Y464" s="79" t="str">
        <f t="shared" si="59"/>
        <v>Belum diisi</v>
      </c>
      <c r="Z464" s="79">
        <f t="shared" si="60"/>
        <v>0</v>
      </c>
      <c r="AA464" s="79" t="str">
        <f t="shared" si="61"/>
        <v>update ta_kib_b set kd_ruang = 9 where idpemda = '10020010012000369'</v>
      </c>
      <c r="AB464" s="79" t="str">
        <f t="shared" si="62"/>
        <v>Ta_Fn_KIB_B_Sensus</v>
      </c>
      <c r="AC464" s="79" t="str">
        <f t="shared" si="63"/>
        <v/>
      </c>
      <c r="AD464" s="79">
        <f>ROWS($B$13:B464)</f>
        <v>452</v>
      </c>
      <c r="AE464" s="79">
        <f>IF(W464='kk4-7'!$A$1, AD464, "")</f>
        <v>452</v>
      </c>
      <c r="AF464" s="79" t="str">
        <f t="shared" si="64"/>
        <v/>
      </c>
    </row>
    <row r="465" spans="1:45" x14ac:dyDescent="0.25">
      <c r="A465" s="122">
        <f t="shared" si="65"/>
        <v>453</v>
      </c>
      <c r="B465" s="80" t="s">
        <v>1005</v>
      </c>
      <c r="C465" s="122">
        <v>2</v>
      </c>
      <c r="D465" s="79" t="s">
        <v>968</v>
      </c>
      <c r="E465" s="79" t="s">
        <v>969</v>
      </c>
      <c r="F465" s="120">
        <v>31</v>
      </c>
      <c r="G465" s="79">
        <v>2006</v>
      </c>
      <c r="H465" s="81" t="s">
        <v>984</v>
      </c>
      <c r="I465" s="81" t="s">
        <v>971</v>
      </c>
      <c r="J465" s="81" t="s">
        <v>114</v>
      </c>
      <c r="K465" s="79" t="s">
        <v>148</v>
      </c>
      <c r="L465" s="116" t="s">
        <v>972</v>
      </c>
      <c r="N465" s="79" t="s">
        <v>149</v>
      </c>
      <c r="O465" s="166">
        <v>1</v>
      </c>
      <c r="P465" s="83">
        <v>160000</v>
      </c>
      <c r="S465" s="122">
        <v>1</v>
      </c>
      <c r="T465" s="117">
        <v>9</v>
      </c>
      <c r="V465" s="79" t="str">
        <f>IF(AND(C465=2, T465&lt;&gt;""), _xlfn.IFNA(VLOOKUP(T465,'kk1'!$B$10:$C$109, 2, FALSE), ""), "")</f>
        <v>Ruang Gudang 1</v>
      </c>
      <c r="X465" s="79" t="str">
        <f t="shared" si="58"/>
        <v/>
      </c>
      <c r="Y465" s="79" t="str">
        <f t="shared" si="59"/>
        <v>Belum diisi</v>
      </c>
      <c r="Z465" s="79">
        <f t="shared" si="60"/>
        <v>0</v>
      </c>
      <c r="AA465" s="79" t="str">
        <f t="shared" si="61"/>
        <v>update ta_kib_b set kd_ruang = 9 where idpemda = '10020010012000370'</v>
      </c>
      <c r="AB465" s="79" t="str">
        <f t="shared" si="62"/>
        <v>Ta_Fn_KIB_B_Sensus</v>
      </c>
      <c r="AC465" s="79" t="str">
        <f t="shared" si="63"/>
        <v/>
      </c>
      <c r="AD465" s="79">
        <f>ROWS($B$13:B465)</f>
        <v>453</v>
      </c>
      <c r="AE465" s="79">
        <f>IF(W465='kk4-7'!$A$1, AD465, "")</f>
        <v>453</v>
      </c>
      <c r="AF465" s="79" t="str">
        <f t="shared" si="64"/>
        <v/>
      </c>
    </row>
    <row r="466" spans="1:45" x14ac:dyDescent="0.25">
      <c r="A466" s="122">
        <f t="shared" si="65"/>
        <v>454</v>
      </c>
      <c r="B466" s="80" t="s">
        <v>1006</v>
      </c>
      <c r="C466" s="122">
        <v>2</v>
      </c>
      <c r="D466" s="79" t="s">
        <v>968</v>
      </c>
      <c r="E466" s="79" t="s">
        <v>969</v>
      </c>
      <c r="F466" s="120">
        <v>32</v>
      </c>
      <c r="G466" s="79">
        <v>2006</v>
      </c>
      <c r="H466" s="81" t="s">
        <v>984</v>
      </c>
      <c r="I466" s="81" t="s">
        <v>971</v>
      </c>
      <c r="J466" s="81" t="s">
        <v>114</v>
      </c>
      <c r="K466" s="79" t="s">
        <v>148</v>
      </c>
      <c r="L466" s="116" t="s">
        <v>972</v>
      </c>
      <c r="N466" s="79" t="s">
        <v>149</v>
      </c>
      <c r="O466" s="166">
        <v>1</v>
      </c>
      <c r="P466" s="83">
        <v>160000</v>
      </c>
      <c r="S466" s="122">
        <v>1</v>
      </c>
      <c r="T466" s="117">
        <v>9</v>
      </c>
      <c r="V466" s="79" t="str">
        <f>IF(AND(C466=2, T466&lt;&gt;""), _xlfn.IFNA(VLOOKUP(T466,'kk1'!$B$10:$C$109, 2, FALSE), ""), "")</f>
        <v>Ruang Gudang 1</v>
      </c>
      <c r="X466" s="79" t="str">
        <f t="shared" si="58"/>
        <v/>
      </c>
      <c r="Y466" s="79" t="str">
        <f t="shared" si="59"/>
        <v>Belum diisi</v>
      </c>
      <c r="Z466" s="79">
        <f t="shared" si="60"/>
        <v>0</v>
      </c>
      <c r="AA466" s="79" t="str">
        <f t="shared" si="61"/>
        <v>update ta_kib_b set kd_ruang = 9 where idpemda = '10020010012000371'</v>
      </c>
      <c r="AB466" s="79" t="str">
        <f t="shared" si="62"/>
        <v>Ta_Fn_KIB_B_Sensus</v>
      </c>
      <c r="AC466" s="79" t="str">
        <f t="shared" si="63"/>
        <v/>
      </c>
      <c r="AD466" s="79">
        <f>ROWS($B$13:B466)</f>
        <v>454</v>
      </c>
      <c r="AE466" s="79">
        <f>IF(W466='kk4-7'!$A$1, AD466, "")</f>
        <v>454</v>
      </c>
      <c r="AF466" s="79" t="str">
        <f t="shared" si="64"/>
        <v/>
      </c>
    </row>
    <row r="467" spans="1:45" x14ac:dyDescent="0.25">
      <c r="A467" s="122">
        <f t="shared" si="65"/>
        <v>455</v>
      </c>
      <c r="B467" s="80" t="s">
        <v>1007</v>
      </c>
      <c r="C467" s="122">
        <v>2</v>
      </c>
      <c r="D467" s="79" t="s">
        <v>968</v>
      </c>
      <c r="E467" s="79" t="s">
        <v>969</v>
      </c>
      <c r="F467" s="120">
        <v>33</v>
      </c>
      <c r="G467" s="79">
        <v>2006</v>
      </c>
      <c r="H467" s="81" t="s">
        <v>984</v>
      </c>
      <c r="I467" s="81" t="s">
        <v>971</v>
      </c>
      <c r="J467" s="81" t="s">
        <v>114</v>
      </c>
      <c r="K467" s="79" t="s">
        <v>148</v>
      </c>
      <c r="L467" s="116" t="s">
        <v>972</v>
      </c>
      <c r="N467" s="79" t="s">
        <v>149</v>
      </c>
      <c r="O467" s="166">
        <v>1</v>
      </c>
      <c r="P467" s="83">
        <v>160000</v>
      </c>
      <c r="S467" s="122">
        <v>1</v>
      </c>
      <c r="T467" s="117">
        <v>9</v>
      </c>
      <c r="V467" s="79" t="str">
        <f>IF(AND(C467=2, T467&lt;&gt;""), _xlfn.IFNA(VLOOKUP(T467,'kk1'!$B$10:$C$109, 2, FALSE), ""), "")</f>
        <v>Ruang Gudang 1</v>
      </c>
      <c r="X467" s="79" t="str">
        <f t="shared" si="58"/>
        <v/>
      </c>
      <c r="Y467" s="79" t="str">
        <f t="shared" si="59"/>
        <v>Belum diisi</v>
      </c>
      <c r="Z467" s="79">
        <f t="shared" si="60"/>
        <v>0</v>
      </c>
      <c r="AA467" s="79" t="str">
        <f t="shared" si="61"/>
        <v>update ta_kib_b set kd_ruang = 9 where idpemda = '10020010012000372'</v>
      </c>
      <c r="AB467" s="79" t="str">
        <f t="shared" si="62"/>
        <v>Ta_Fn_KIB_B_Sensus</v>
      </c>
      <c r="AC467" s="79" t="str">
        <f t="shared" si="63"/>
        <v/>
      </c>
      <c r="AD467" s="79">
        <f>ROWS($B$13:B467)</f>
        <v>455</v>
      </c>
      <c r="AE467" s="79">
        <f>IF(W467='kk4-7'!$A$1, AD467, "")</f>
        <v>455</v>
      </c>
      <c r="AF467" s="79" t="str">
        <f t="shared" si="64"/>
        <v/>
      </c>
    </row>
    <row r="468" spans="1:45" x14ac:dyDescent="0.25">
      <c r="A468" s="122">
        <f t="shared" si="65"/>
        <v>456</v>
      </c>
      <c r="B468" s="80" t="s">
        <v>1008</v>
      </c>
      <c r="C468" s="122">
        <v>2</v>
      </c>
      <c r="D468" s="79" t="s">
        <v>968</v>
      </c>
      <c r="E468" s="79" t="s">
        <v>969</v>
      </c>
      <c r="F468" s="120">
        <v>34</v>
      </c>
      <c r="G468" s="79">
        <v>2006</v>
      </c>
      <c r="H468" s="81" t="s">
        <v>984</v>
      </c>
      <c r="I468" s="81" t="s">
        <v>971</v>
      </c>
      <c r="J468" s="81" t="s">
        <v>114</v>
      </c>
      <c r="K468" s="79" t="s">
        <v>148</v>
      </c>
      <c r="L468" s="116" t="s">
        <v>972</v>
      </c>
      <c r="N468" s="79" t="s">
        <v>149</v>
      </c>
      <c r="O468" s="166">
        <v>1</v>
      </c>
      <c r="P468" s="83">
        <v>160000</v>
      </c>
      <c r="S468" s="122">
        <v>1</v>
      </c>
      <c r="T468" s="117">
        <v>9</v>
      </c>
      <c r="V468" s="79" t="str">
        <f>IF(AND(C468=2, T468&lt;&gt;""), _xlfn.IFNA(VLOOKUP(T468,'kk1'!$B$10:$C$109, 2, FALSE), ""), "")</f>
        <v>Ruang Gudang 1</v>
      </c>
      <c r="X468" s="79" t="str">
        <f t="shared" si="58"/>
        <v/>
      </c>
      <c r="Y468" s="79" t="str">
        <f t="shared" si="59"/>
        <v>Belum diisi</v>
      </c>
      <c r="Z468" s="79">
        <f t="shared" si="60"/>
        <v>0</v>
      </c>
      <c r="AA468" s="79" t="str">
        <f t="shared" si="61"/>
        <v>update ta_kib_b set kd_ruang = 9 where idpemda = '10020010012000373'</v>
      </c>
      <c r="AB468" s="79" t="str">
        <f t="shared" si="62"/>
        <v>Ta_Fn_KIB_B_Sensus</v>
      </c>
      <c r="AC468" s="79" t="str">
        <f t="shared" si="63"/>
        <v/>
      </c>
      <c r="AD468" s="79">
        <f>ROWS($B$13:B468)</f>
        <v>456</v>
      </c>
      <c r="AE468" s="79">
        <f>IF(W468='kk4-7'!$A$1, AD468, "")</f>
        <v>456</v>
      </c>
      <c r="AF468" s="79" t="str">
        <f t="shared" si="64"/>
        <v/>
      </c>
    </row>
    <row r="469" spans="1:45" x14ac:dyDescent="0.25">
      <c r="A469" s="122">
        <f t="shared" si="65"/>
        <v>457</v>
      </c>
      <c r="B469" s="80" t="s">
        <v>1009</v>
      </c>
      <c r="C469" s="122">
        <v>2</v>
      </c>
      <c r="D469" s="79" t="s">
        <v>968</v>
      </c>
      <c r="E469" s="79" t="s">
        <v>969</v>
      </c>
      <c r="F469" s="120">
        <v>35</v>
      </c>
      <c r="G469" s="79">
        <v>2011</v>
      </c>
      <c r="H469" s="81" t="s">
        <v>429</v>
      </c>
      <c r="I469" s="81" t="s">
        <v>114</v>
      </c>
      <c r="J469" s="81" t="s">
        <v>114</v>
      </c>
      <c r="K469" s="79" t="s">
        <v>424</v>
      </c>
      <c r="L469" s="116" t="s">
        <v>114</v>
      </c>
      <c r="N469" s="79" t="s">
        <v>149</v>
      </c>
      <c r="O469" s="166">
        <v>1</v>
      </c>
      <c r="P469" s="83">
        <v>4975000</v>
      </c>
      <c r="S469" s="122">
        <v>1</v>
      </c>
      <c r="T469" s="117">
        <v>15</v>
      </c>
      <c r="V469" s="79" t="str">
        <f>IF(AND(C469=2, T469&lt;&gt;""), _xlfn.IFNA(VLOOKUP(T469,'kk1'!$B$10:$C$109, 2, FALSE), ""), "")</f>
        <v>Aula Besar</v>
      </c>
      <c r="X469" s="79" t="str">
        <f t="shared" si="58"/>
        <v/>
      </c>
      <c r="Y469" s="79" t="str">
        <f t="shared" si="59"/>
        <v>Belum diisi</v>
      </c>
      <c r="Z469" s="79">
        <f t="shared" si="60"/>
        <v>0</v>
      </c>
      <c r="AA469" s="79" t="str">
        <f t="shared" si="61"/>
        <v>update ta_kib_b set kd_ruang = 15 where idpemda = '10020010012000374'</v>
      </c>
      <c r="AB469" s="79" t="str">
        <f t="shared" si="62"/>
        <v>Ta_Fn_KIB_B_Sensus</v>
      </c>
      <c r="AC469" s="79" t="str">
        <f t="shared" si="63"/>
        <v/>
      </c>
      <c r="AD469" s="79">
        <f>ROWS($B$13:B469)</f>
        <v>457</v>
      </c>
      <c r="AE469" s="79">
        <f>IF(W469='kk4-7'!$A$1, AD469, "")</f>
        <v>457</v>
      </c>
      <c r="AF469" s="79" t="str">
        <f t="shared" si="64"/>
        <v/>
      </c>
    </row>
    <row r="470" spans="1:45" x14ac:dyDescent="0.25">
      <c r="A470" s="122">
        <f t="shared" si="65"/>
        <v>458</v>
      </c>
      <c r="B470" s="80" t="s">
        <v>1010</v>
      </c>
      <c r="C470" s="122">
        <v>2</v>
      </c>
      <c r="D470" s="79" t="s">
        <v>968</v>
      </c>
      <c r="E470" s="79" t="s">
        <v>969</v>
      </c>
      <c r="F470" s="120">
        <v>36</v>
      </c>
      <c r="G470" s="79">
        <v>2016</v>
      </c>
      <c r="H470" s="81" t="s">
        <v>673</v>
      </c>
      <c r="I470" s="81" t="s">
        <v>1011</v>
      </c>
      <c r="J470" s="81" t="s">
        <v>114</v>
      </c>
      <c r="K470" s="79" t="s">
        <v>1012</v>
      </c>
      <c r="L470" s="116" t="s">
        <v>114</v>
      </c>
      <c r="N470" s="79" t="s">
        <v>149</v>
      </c>
      <c r="O470" s="166">
        <v>1</v>
      </c>
      <c r="P470" s="83">
        <v>5450000</v>
      </c>
      <c r="Q470" s="79" t="s">
        <v>1013</v>
      </c>
      <c r="S470" s="122">
        <v>1</v>
      </c>
      <c r="T470" s="117">
        <v>15</v>
      </c>
      <c r="V470" s="79" t="str">
        <f>IF(AND(C470=2, T470&lt;&gt;""), _xlfn.IFNA(VLOOKUP(T470,'kk1'!$B$10:$C$109, 2, FALSE), ""), "")</f>
        <v>Aula Besar</v>
      </c>
      <c r="X470" s="79" t="str">
        <f t="shared" si="58"/>
        <v/>
      </c>
      <c r="Y470" s="79" t="str">
        <f t="shared" si="59"/>
        <v>Belum diisi</v>
      </c>
      <c r="Z470" s="79">
        <f t="shared" si="60"/>
        <v>0</v>
      </c>
      <c r="AA470" s="79" t="str">
        <f t="shared" si="61"/>
        <v>update ta_kib_b set kd_ruang = 15 where idpemda = '10020010012000787'</v>
      </c>
      <c r="AB470" s="79" t="str">
        <f t="shared" si="62"/>
        <v>Ta_Fn_KIB_B_Sensus</v>
      </c>
      <c r="AC470" s="79" t="str">
        <f t="shared" si="63"/>
        <v/>
      </c>
      <c r="AD470" s="79">
        <f>ROWS($B$13:B470)</f>
        <v>458</v>
      </c>
      <c r="AE470" s="79">
        <f>IF(W470='kk4-7'!$A$1, AD470, "")</f>
        <v>458</v>
      </c>
      <c r="AF470" s="79" t="str">
        <f t="shared" si="64"/>
        <v/>
      </c>
    </row>
    <row r="471" spans="1:45" x14ac:dyDescent="0.25">
      <c r="A471" s="122">
        <f t="shared" si="65"/>
        <v>459</v>
      </c>
      <c r="B471" s="80" t="s">
        <v>1014</v>
      </c>
      <c r="C471" s="122">
        <v>2</v>
      </c>
      <c r="D471" s="79" t="s">
        <v>1015</v>
      </c>
      <c r="E471" s="79" t="s">
        <v>1016</v>
      </c>
      <c r="F471" s="120">
        <v>1</v>
      </c>
      <c r="G471" s="79">
        <v>2004</v>
      </c>
      <c r="H471" s="81" t="s">
        <v>1017</v>
      </c>
      <c r="I471" s="81" t="s">
        <v>1018</v>
      </c>
      <c r="J471" s="81" t="s">
        <v>114</v>
      </c>
      <c r="K471" s="79" t="s">
        <v>424</v>
      </c>
      <c r="L471" s="116" t="s">
        <v>1019</v>
      </c>
      <c r="N471" s="79" t="s">
        <v>149</v>
      </c>
      <c r="O471" s="166">
        <v>1</v>
      </c>
      <c r="P471" s="83">
        <v>150000</v>
      </c>
      <c r="S471" s="122">
        <v>1</v>
      </c>
      <c r="T471" s="117">
        <v>12</v>
      </c>
      <c r="V471" s="79" t="str">
        <f>IF(AND(C471=2, T471&lt;&gt;""), _xlfn.IFNA(VLOOKUP(T471,'kk1'!$B$10:$C$109, 2, FALSE), ""), "")</f>
        <v>Ruang Bidang KB</v>
      </c>
      <c r="X471" s="79" t="str">
        <f t="shared" si="58"/>
        <v/>
      </c>
      <c r="Y471" s="79" t="str">
        <f t="shared" si="59"/>
        <v>Belum diisi</v>
      </c>
      <c r="Z471" s="79">
        <f t="shared" si="60"/>
        <v>0</v>
      </c>
      <c r="AA471" s="79" t="str">
        <f t="shared" si="61"/>
        <v>update ta_kib_b set kd_ruang = 12 where idpemda = '10020010012000375'</v>
      </c>
      <c r="AB471" s="79" t="str">
        <f t="shared" si="62"/>
        <v>Ta_Fn_KIB_B_Sensus</v>
      </c>
      <c r="AC471" s="79" t="str">
        <f t="shared" si="63"/>
        <v/>
      </c>
      <c r="AD471" s="79">
        <f>ROWS($B$13:B471)</f>
        <v>459</v>
      </c>
      <c r="AE471" s="79">
        <f>IF(W471='kk4-7'!$A$1, AD471, "")</f>
        <v>459</v>
      </c>
      <c r="AF471" s="79" t="str">
        <f t="shared" si="64"/>
        <v/>
      </c>
    </row>
    <row r="472" spans="1:45" x14ac:dyDescent="0.25">
      <c r="A472" s="122">
        <f t="shared" si="65"/>
        <v>460</v>
      </c>
      <c r="B472" s="80" t="s">
        <v>1020</v>
      </c>
      <c r="C472" s="122">
        <v>2</v>
      </c>
      <c r="D472" s="79" t="s">
        <v>1015</v>
      </c>
      <c r="E472" s="79" t="s">
        <v>1016</v>
      </c>
      <c r="F472" s="120">
        <v>2</v>
      </c>
      <c r="G472" s="79">
        <v>2004</v>
      </c>
      <c r="H472" s="81" t="s">
        <v>1021</v>
      </c>
      <c r="I472" s="81" t="s">
        <v>1022</v>
      </c>
      <c r="J472" s="81" t="s">
        <v>114</v>
      </c>
      <c r="K472" s="79" t="s">
        <v>424</v>
      </c>
      <c r="L472" s="116" t="s">
        <v>1023</v>
      </c>
      <c r="N472" s="79" t="s">
        <v>149</v>
      </c>
      <c r="O472" s="166">
        <v>1</v>
      </c>
      <c r="P472" s="83">
        <v>100000</v>
      </c>
      <c r="S472" s="122">
        <v>1</v>
      </c>
      <c r="T472" s="117">
        <v>13</v>
      </c>
      <c r="V472" s="79" t="str">
        <f>IF(AND(C472=2, T472&lt;&gt;""), _xlfn.IFNA(VLOOKUP(T472,'kk1'!$B$10:$C$109, 2, FALSE), ""), "")</f>
        <v>Ruang Bidang K3</v>
      </c>
      <c r="X472" s="79" t="str">
        <f t="shared" si="58"/>
        <v/>
      </c>
      <c r="Y472" s="79" t="str">
        <f t="shared" si="59"/>
        <v>Belum diisi</v>
      </c>
      <c r="Z472" s="79">
        <f t="shared" si="60"/>
        <v>0</v>
      </c>
      <c r="AA472" s="79" t="str">
        <f t="shared" si="61"/>
        <v>update ta_kib_b set kd_ruang = 13 where idpemda = '10020010012000376'</v>
      </c>
      <c r="AB472" s="79" t="str">
        <f t="shared" si="62"/>
        <v>Ta_Fn_KIB_B_Sensus</v>
      </c>
      <c r="AC472" s="79" t="str">
        <f t="shared" si="63"/>
        <v/>
      </c>
      <c r="AD472" s="79">
        <f>ROWS($B$13:B472)</f>
        <v>460</v>
      </c>
      <c r="AE472" s="79">
        <f>IF(W472='kk4-7'!$A$1, AD472, "")</f>
        <v>460</v>
      </c>
      <c r="AF472" s="79" t="str">
        <f t="shared" si="64"/>
        <v/>
      </c>
    </row>
    <row r="473" spans="1:45" x14ac:dyDescent="0.25">
      <c r="A473" s="122">
        <f t="shared" si="65"/>
        <v>461</v>
      </c>
      <c r="B473" s="80" t="s">
        <v>1024</v>
      </c>
      <c r="C473" s="122">
        <v>2</v>
      </c>
      <c r="D473" s="79" t="s">
        <v>1015</v>
      </c>
      <c r="E473" s="79" t="s">
        <v>1016</v>
      </c>
      <c r="F473" s="120">
        <v>3</v>
      </c>
      <c r="G473" s="79">
        <v>2004</v>
      </c>
      <c r="H473" s="81" t="s">
        <v>1025</v>
      </c>
      <c r="J473" s="81" t="s">
        <v>114</v>
      </c>
      <c r="K473" s="79" t="s">
        <v>1026</v>
      </c>
      <c r="N473" s="79" t="s">
        <v>149</v>
      </c>
      <c r="O473" s="166">
        <v>1</v>
      </c>
      <c r="P473" s="83">
        <v>75000</v>
      </c>
      <c r="S473" s="122">
        <v>1</v>
      </c>
      <c r="T473" s="117">
        <v>14</v>
      </c>
      <c r="V473" s="79" t="str">
        <f>IF(AND(C473=2, T473&lt;&gt;""), _xlfn.IFNA(VLOOKUP(T473,'kk1'!$B$10:$C$109, 2, FALSE), ""), "")</f>
        <v>Ruang Bidang PP, PA</v>
      </c>
      <c r="X473" s="79" t="str">
        <f t="shared" si="58"/>
        <v/>
      </c>
      <c r="Y473" s="79" t="str">
        <f t="shared" si="59"/>
        <v>Belum diisi</v>
      </c>
      <c r="Z473" s="79">
        <f t="shared" si="60"/>
        <v>0</v>
      </c>
      <c r="AA473" s="79" t="str">
        <f t="shared" si="61"/>
        <v>update ta_kib_b set kd_ruang = 14 where idpemda = '10020010012000377'</v>
      </c>
      <c r="AB473" s="79" t="str">
        <f t="shared" si="62"/>
        <v>Ta_Fn_KIB_B_Sensus</v>
      </c>
      <c r="AC473" s="79" t="str">
        <f t="shared" si="63"/>
        <v/>
      </c>
      <c r="AD473" s="79">
        <f>ROWS($B$13:B473)</f>
        <v>461</v>
      </c>
      <c r="AE473" s="79">
        <f>IF(W473='kk4-7'!$A$1, AD473, "")</f>
        <v>461</v>
      </c>
      <c r="AF473" s="79" t="str">
        <f t="shared" si="64"/>
        <v/>
      </c>
    </row>
    <row r="474" spans="1:45" x14ac:dyDescent="0.25">
      <c r="A474" s="122">
        <f t="shared" si="65"/>
        <v>462</v>
      </c>
      <c r="B474" s="80" t="s">
        <v>1027</v>
      </c>
      <c r="C474" s="122">
        <v>2</v>
      </c>
      <c r="D474" s="79" t="s">
        <v>1015</v>
      </c>
      <c r="E474" s="79" t="s">
        <v>1016</v>
      </c>
      <c r="F474" s="120">
        <v>4</v>
      </c>
      <c r="G474" s="79">
        <v>2007</v>
      </c>
      <c r="H474" s="81" t="s">
        <v>1016</v>
      </c>
      <c r="J474" s="81" t="s">
        <v>114</v>
      </c>
      <c r="K474" s="79" t="s">
        <v>424</v>
      </c>
      <c r="N474" s="79" t="s">
        <v>149</v>
      </c>
      <c r="O474" s="166">
        <v>1</v>
      </c>
      <c r="P474" s="83">
        <v>100000</v>
      </c>
      <c r="S474" s="122">
        <v>1</v>
      </c>
      <c r="T474" s="117">
        <v>4</v>
      </c>
      <c r="V474" s="79" t="str">
        <f>IF(AND(C474=2, T474&lt;&gt;""), _xlfn.IFNA(VLOOKUP(T474,'kk1'!$B$10:$C$109, 2, FALSE), ""), "")</f>
        <v>Ruang Bendahara</v>
      </c>
      <c r="X474" s="79" t="str">
        <f t="shared" si="58"/>
        <v/>
      </c>
      <c r="Y474" s="79" t="str">
        <f t="shared" si="59"/>
        <v>Belum diisi</v>
      </c>
      <c r="Z474" s="79">
        <f t="shared" si="60"/>
        <v>0</v>
      </c>
      <c r="AA474" s="79" t="str">
        <f t="shared" si="61"/>
        <v>update ta_kib_b set kd_ruang = 4 where idpemda = '10020010012000378'</v>
      </c>
      <c r="AB474" s="79" t="str">
        <f t="shared" si="62"/>
        <v>Ta_Fn_KIB_B_Sensus</v>
      </c>
      <c r="AC474" s="79" t="str">
        <f t="shared" si="63"/>
        <v/>
      </c>
      <c r="AD474" s="79">
        <f>ROWS($B$13:B474)</f>
        <v>462</v>
      </c>
      <c r="AE474" s="79">
        <f>IF(W474='kk4-7'!$A$1, AD474, "")</f>
        <v>462</v>
      </c>
      <c r="AF474" s="79" t="str">
        <f t="shared" si="64"/>
        <v/>
      </c>
    </row>
    <row r="475" spans="1:45" x14ac:dyDescent="0.25">
      <c r="A475" s="122">
        <f t="shared" si="65"/>
        <v>463</v>
      </c>
      <c r="B475" s="80" t="s">
        <v>1028</v>
      </c>
      <c r="C475" s="122">
        <v>2</v>
      </c>
      <c r="D475" s="79" t="s">
        <v>1015</v>
      </c>
      <c r="E475" s="79" t="s">
        <v>1016</v>
      </c>
      <c r="F475" s="120">
        <v>5</v>
      </c>
      <c r="G475" s="79">
        <v>2009</v>
      </c>
      <c r="H475" s="81" t="s">
        <v>1029</v>
      </c>
      <c r="I475" s="81" t="s">
        <v>1030</v>
      </c>
      <c r="J475" s="81" t="s">
        <v>114</v>
      </c>
      <c r="K475" s="79" t="s">
        <v>1031</v>
      </c>
      <c r="L475" s="116" t="s">
        <v>1032</v>
      </c>
      <c r="N475" s="79" t="s">
        <v>149</v>
      </c>
      <c r="O475" s="166">
        <v>1</v>
      </c>
      <c r="P475" s="83">
        <v>150000</v>
      </c>
      <c r="S475" s="122">
        <v>1</v>
      </c>
      <c r="T475" s="117">
        <v>4</v>
      </c>
      <c r="V475" s="79" t="str">
        <f>IF(AND(C475=2, T475&lt;&gt;""), _xlfn.IFNA(VLOOKUP(T475,'kk1'!$B$10:$C$109, 2, FALSE), ""), "")</f>
        <v>Ruang Bendahara</v>
      </c>
      <c r="X475" s="79" t="str">
        <f t="shared" si="58"/>
        <v/>
      </c>
      <c r="Y475" s="79" t="str">
        <f t="shared" si="59"/>
        <v>Belum diisi</v>
      </c>
      <c r="Z475" s="79">
        <f t="shared" si="60"/>
        <v>0</v>
      </c>
      <c r="AA475" s="79" t="str">
        <f t="shared" si="61"/>
        <v>update ta_kib_b set kd_ruang = 4 where idpemda = '10020010012000379'</v>
      </c>
      <c r="AB475" s="79" t="str">
        <f t="shared" si="62"/>
        <v>Ta_Fn_KIB_B_Sensus</v>
      </c>
      <c r="AC475" s="79" t="str">
        <f t="shared" si="63"/>
        <v/>
      </c>
      <c r="AD475" s="79">
        <f>ROWS($B$13:B475)</f>
        <v>463</v>
      </c>
      <c r="AE475" s="79">
        <f>IF(W475='kk4-7'!$A$1, AD475, "")</f>
        <v>463</v>
      </c>
      <c r="AF475" s="79" t="str">
        <f t="shared" si="64"/>
        <v/>
      </c>
    </row>
    <row r="476" spans="1:45" x14ac:dyDescent="0.25">
      <c r="A476" s="122">
        <f t="shared" si="65"/>
        <v>464</v>
      </c>
      <c r="B476" s="80" t="s">
        <v>1033</v>
      </c>
      <c r="C476" s="122">
        <v>2</v>
      </c>
      <c r="D476" s="79" t="s">
        <v>1015</v>
      </c>
      <c r="E476" s="79" t="s">
        <v>1016</v>
      </c>
      <c r="F476" s="120">
        <v>6</v>
      </c>
      <c r="G476" s="79">
        <v>2009</v>
      </c>
      <c r="H476" s="81" t="s">
        <v>1029</v>
      </c>
      <c r="I476" s="81" t="s">
        <v>1034</v>
      </c>
      <c r="J476" s="81" t="s">
        <v>114</v>
      </c>
      <c r="K476" s="79" t="s">
        <v>1031</v>
      </c>
      <c r="L476" s="116" t="s">
        <v>1035</v>
      </c>
      <c r="N476" s="79" t="s">
        <v>149</v>
      </c>
      <c r="O476" s="166">
        <v>1</v>
      </c>
      <c r="P476" s="83">
        <v>150000</v>
      </c>
      <c r="S476" s="122">
        <v>1</v>
      </c>
      <c r="T476" s="117">
        <v>8</v>
      </c>
      <c r="V476" s="79" t="str">
        <f>IF(AND(C476=2, T476&lt;&gt;""), _xlfn.IFNA(VLOOKUP(T476,'kk1'!$B$10:$C$109, 2, FALSE), ""), "")</f>
        <v>Ruang Sekretariat</v>
      </c>
      <c r="X476" s="79" t="str">
        <f t="shared" si="58"/>
        <v/>
      </c>
      <c r="Y476" s="79" t="str">
        <f t="shared" si="59"/>
        <v>Belum diisi</v>
      </c>
      <c r="Z476" s="79">
        <f t="shared" si="60"/>
        <v>0</v>
      </c>
      <c r="AA476" s="79" t="str">
        <f t="shared" si="61"/>
        <v>update ta_kib_b set kd_ruang = 8 where idpemda = '10020010012000380'</v>
      </c>
      <c r="AB476" s="79" t="str">
        <f t="shared" si="62"/>
        <v>Ta_Fn_KIB_B_Sensus</v>
      </c>
      <c r="AC476" s="79" t="str">
        <f t="shared" si="63"/>
        <v/>
      </c>
      <c r="AD476" s="79">
        <f>ROWS($B$13:B476)</f>
        <v>464</v>
      </c>
      <c r="AE476" s="79">
        <f>IF(W476='kk4-7'!$A$1, AD476, "")</f>
        <v>464</v>
      </c>
      <c r="AF476" s="79" t="str">
        <f t="shared" si="64"/>
        <v/>
      </c>
    </row>
    <row r="477" spans="1:45" x14ac:dyDescent="0.25">
      <c r="A477" s="122">
        <f t="shared" si="65"/>
        <v>465</v>
      </c>
      <c r="B477" s="80" t="s">
        <v>1036</v>
      </c>
      <c r="C477" s="122">
        <v>2</v>
      </c>
      <c r="D477" s="79" t="s">
        <v>1015</v>
      </c>
      <c r="E477" s="79" t="s">
        <v>1016</v>
      </c>
      <c r="F477" s="120">
        <v>7</v>
      </c>
      <c r="G477" s="79">
        <v>2021</v>
      </c>
      <c r="H477" s="81" t="s">
        <v>1037</v>
      </c>
      <c r="I477" s="81" t="s">
        <v>1038</v>
      </c>
      <c r="J477" s="81" t="s">
        <v>114</v>
      </c>
      <c r="K477" s="79" t="s">
        <v>1039</v>
      </c>
      <c r="L477" s="116" t="s">
        <v>1040</v>
      </c>
      <c r="N477" s="79" t="s">
        <v>149</v>
      </c>
      <c r="O477" s="166">
        <v>1</v>
      </c>
      <c r="P477" s="83">
        <v>1500000</v>
      </c>
      <c r="Q477" s="79" t="s">
        <v>1041</v>
      </c>
      <c r="S477" s="122">
        <v>1</v>
      </c>
      <c r="T477" s="117">
        <v>23</v>
      </c>
      <c r="V477" s="79" t="str">
        <f>IF(AND(C477=2, T477&lt;&gt;""), _xlfn.IFNA(VLOOKUP(T477,'kk1'!$B$10:$C$109, 2, FALSE), ""), "")</f>
        <v>Balai Penyuluh KARANGPANDAN</v>
      </c>
      <c r="X477" s="79" t="str">
        <f t="shared" si="58"/>
        <v/>
      </c>
      <c r="Y477" s="79" t="str">
        <f t="shared" si="59"/>
        <v>Belum diisi</v>
      </c>
      <c r="Z477" s="79">
        <f t="shared" si="60"/>
        <v>0</v>
      </c>
      <c r="AA477" s="79" t="str">
        <f t="shared" si="61"/>
        <v>update ta_kib_b set kd_ruang = 23 where idpemda = '10020010012001206'</v>
      </c>
      <c r="AB477" s="79" t="str">
        <f t="shared" si="62"/>
        <v>Ta_Fn_KIB_B_Sensus</v>
      </c>
      <c r="AC477" s="79" t="str">
        <f t="shared" si="63"/>
        <v/>
      </c>
      <c r="AD477" s="79">
        <f>ROWS($B$13:B477)</f>
        <v>465</v>
      </c>
      <c r="AE477" s="79">
        <f>IF(W477='kk4-7'!$A$1, AD477, "")</f>
        <v>465</v>
      </c>
      <c r="AF477" s="79" t="str">
        <f t="shared" si="64"/>
        <v/>
      </c>
    </row>
    <row r="478" spans="1:45" x14ac:dyDescent="0.25">
      <c r="A478" s="122">
        <f t="shared" si="65"/>
        <v>466</v>
      </c>
      <c r="B478" s="80" t="s">
        <v>1042</v>
      </c>
      <c r="C478" s="122">
        <v>2</v>
      </c>
      <c r="D478" s="79" t="s">
        <v>1015</v>
      </c>
      <c r="E478" s="79" t="s">
        <v>1016</v>
      </c>
      <c r="F478" s="120">
        <v>8</v>
      </c>
      <c r="G478" s="79">
        <v>2021</v>
      </c>
      <c r="H478" s="81" t="s">
        <v>1037</v>
      </c>
      <c r="I478" s="81" t="s">
        <v>1038</v>
      </c>
      <c r="J478" s="81" t="s">
        <v>114</v>
      </c>
      <c r="K478" s="79" t="s">
        <v>1039</v>
      </c>
      <c r="L478" s="116" t="s">
        <v>1040</v>
      </c>
      <c r="N478" s="79" t="s">
        <v>149</v>
      </c>
      <c r="O478" s="166">
        <v>1</v>
      </c>
      <c r="P478" s="83">
        <v>1500000</v>
      </c>
      <c r="Q478" s="79" t="s">
        <v>1041</v>
      </c>
      <c r="S478" s="122">
        <v>1</v>
      </c>
      <c r="T478" s="117">
        <v>23</v>
      </c>
      <c r="V478" s="79" t="str">
        <f>IF(AND(C478=2, T478&lt;&gt;""), _xlfn.IFNA(VLOOKUP(T478,'kk1'!$B$10:$C$109, 2, FALSE), ""), "")</f>
        <v>Balai Penyuluh KARANGPANDAN</v>
      </c>
      <c r="X478" s="79" t="str">
        <f t="shared" si="58"/>
        <v/>
      </c>
      <c r="Y478" s="79" t="str">
        <f t="shared" si="59"/>
        <v>Belum diisi</v>
      </c>
      <c r="Z478" s="79">
        <f t="shared" si="60"/>
        <v>0</v>
      </c>
      <c r="AA478" s="79" t="str">
        <f t="shared" si="61"/>
        <v>update ta_kib_b set kd_ruang = 23 where idpemda = '10020010012001207'</v>
      </c>
      <c r="AB478" s="79" t="str">
        <f t="shared" si="62"/>
        <v>Ta_Fn_KIB_B_Sensus</v>
      </c>
      <c r="AC478" s="79" t="str">
        <f t="shared" si="63"/>
        <v/>
      </c>
      <c r="AD478" s="79">
        <f>ROWS($B$13:B478)</f>
        <v>466</v>
      </c>
      <c r="AE478" s="79">
        <f>IF(W478='kk4-7'!$A$1, AD478, "")</f>
        <v>466</v>
      </c>
      <c r="AF478" s="79" t="str">
        <f t="shared" si="64"/>
        <v/>
      </c>
    </row>
    <row r="479" spans="1:45" s="133" customFormat="1" x14ac:dyDescent="0.25">
      <c r="A479" s="135">
        <f t="shared" si="65"/>
        <v>467</v>
      </c>
      <c r="B479" s="134" t="s">
        <v>1043</v>
      </c>
      <c r="C479" s="135">
        <v>2</v>
      </c>
      <c r="D479" s="133" t="s">
        <v>1044</v>
      </c>
      <c r="E479" s="133" t="s">
        <v>1045</v>
      </c>
      <c r="F479" s="136">
        <v>1</v>
      </c>
      <c r="G479" s="133">
        <v>2014</v>
      </c>
      <c r="H479" s="133" t="s">
        <v>1046</v>
      </c>
      <c r="I479" s="133" t="s">
        <v>114</v>
      </c>
      <c r="J479" s="133" t="s">
        <v>114</v>
      </c>
      <c r="K479" s="133" t="s">
        <v>594</v>
      </c>
      <c r="L479" s="136" t="s">
        <v>114</v>
      </c>
      <c r="N479" s="133" t="s">
        <v>149</v>
      </c>
      <c r="O479" s="168">
        <v>1</v>
      </c>
      <c r="P479" s="138">
        <v>350000</v>
      </c>
      <c r="Q479" s="133" t="s">
        <v>1047</v>
      </c>
      <c r="S479" s="135">
        <v>1</v>
      </c>
      <c r="T479" s="135">
        <v>8</v>
      </c>
      <c r="V479" s="133" t="str">
        <f>IF(AND(C479=2, T479&lt;&gt;""), _xlfn.IFNA(VLOOKUP(T479,'kk1'!$B$10:$C$109, 2, FALSE), ""), "")</f>
        <v>Ruang Sekretariat</v>
      </c>
      <c r="W479" s="135"/>
      <c r="X479" s="133" t="str">
        <f t="shared" si="58"/>
        <v/>
      </c>
      <c r="Y479" s="133" t="str">
        <f t="shared" si="59"/>
        <v>Belum diisi</v>
      </c>
      <c r="Z479" s="133">
        <f t="shared" si="60"/>
        <v>0</v>
      </c>
      <c r="AA479" s="133" t="str">
        <f t="shared" si="61"/>
        <v>update ta_kib_b set kd_ruang = 8 where idpemda = '10020010012000419'</v>
      </c>
      <c r="AB479" s="133" t="str">
        <f t="shared" si="62"/>
        <v>Ta_Fn_KIB_B_Sensus</v>
      </c>
      <c r="AC479" s="133" t="str">
        <f t="shared" si="63"/>
        <v/>
      </c>
      <c r="AD479" s="133">
        <f>ROWS($B$13:B479)</f>
        <v>467</v>
      </c>
      <c r="AE479" s="133">
        <f>IF(W479='kk4-7'!$A$1, AD479, "")</f>
        <v>467</v>
      </c>
      <c r="AF479" s="133" t="str">
        <f t="shared" si="64"/>
        <v/>
      </c>
      <c r="AH479" s="137"/>
      <c r="AI479" s="138"/>
      <c r="AJ479" s="137"/>
      <c r="AK479" s="138"/>
      <c r="AL479" s="137"/>
      <c r="AM479" s="138"/>
      <c r="AN479" s="137"/>
      <c r="AO479" s="138"/>
      <c r="AP479" s="137"/>
      <c r="AQ479" s="138"/>
      <c r="AR479" s="139"/>
      <c r="AS479" s="138"/>
    </row>
    <row r="480" spans="1:45" x14ac:dyDescent="0.25">
      <c r="A480" s="122">
        <f t="shared" si="65"/>
        <v>468</v>
      </c>
      <c r="B480" s="80" t="s">
        <v>1048</v>
      </c>
      <c r="C480" s="122">
        <v>2</v>
      </c>
      <c r="D480" s="79" t="s">
        <v>1049</v>
      </c>
      <c r="E480" s="79" t="s">
        <v>1050</v>
      </c>
      <c r="F480" s="120">
        <v>1</v>
      </c>
      <c r="G480" s="79">
        <v>2016</v>
      </c>
      <c r="H480" s="81" t="s">
        <v>1051</v>
      </c>
      <c r="I480" s="81" t="s">
        <v>1052</v>
      </c>
      <c r="J480" s="81" t="s">
        <v>114</v>
      </c>
      <c r="K480" s="79" t="s">
        <v>647</v>
      </c>
      <c r="L480" s="116" t="s">
        <v>114</v>
      </c>
      <c r="N480" s="79" t="s">
        <v>149</v>
      </c>
      <c r="O480" s="166">
        <v>1</v>
      </c>
      <c r="P480" s="83">
        <v>5450000</v>
      </c>
      <c r="S480" s="122">
        <v>1</v>
      </c>
      <c r="T480" s="117">
        <v>8</v>
      </c>
      <c r="V480" s="79" t="str">
        <f>IF(AND(C480=2, T480&lt;&gt;""), _xlfn.IFNA(VLOOKUP(T480,'kk1'!$B$10:$C$109, 2, FALSE), ""), "")</f>
        <v>Ruang Sekretariat</v>
      </c>
      <c r="X480" s="79" t="str">
        <f t="shared" si="58"/>
        <v/>
      </c>
      <c r="Y480" s="79" t="str">
        <f t="shared" si="59"/>
        <v>Belum diisi</v>
      </c>
      <c r="Z480" s="79">
        <f t="shared" si="60"/>
        <v>0</v>
      </c>
      <c r="AA480" s="79" t="str">
        <f t="shared" si="61"/>
        <v>update ta_kib_b set kd_ruang = 8 where idpemda = '10020010012000803'</v>
      </c>
      <c r="AB480" s="79" t="str">
        <f t="shared" si="62"/>
        <v>Ta_Fn_KIB_B_Sensus</v>
      </c>
      <c r="AC480" s="79" t="str">
        <f t="shared" si="63"/>
        <v/>
      </c>
      <c r="AD480" s="79">
        <f>ROWS($B$13:B480)</f>
        <v>468</v>
      </c>
      <c r="AE480" s="79">
        <f>IF(W480='kk4-7'!$A$1, AD480, "")</f>
        <v>468</v>
      </c>
      <c r="AF480" s="79" t="str">
        <f t="shared" si="64"/>
        <v/>
      </c>
    </row>
    <row r="481" spans="1:45" x14ac:dyDescent="0.25">
      <c r="A481" s="122">
        <f t="shared" si="65"/>
        <v>469</v>
      </c>
      <c r="B481" s="80" t="s">
        <v>1053</v>
      </c>
      <c r="C481" s="122">
        <v>2</v>
      </c>
      <c r="D481" s="79" t="s">
        <v>1054</v>
      </c>
      <c r="E481" s="79" t="s">
        <v>1055</v>
      </c>
      <c r="F481" s="120">
        <v>1</v>
      </c>
      <c r="G481" s="79">
        <v>2017</v>
      </c>
      <c r="J481" s="81" t="s">
        <v>114</v>
      </c>
      <c r="K481" s="79" t="s">
        <v>594</v>
      </c>
      <c r="N481" s="79" t="s">
        <v>149</v>
      </c>
      <c r="O481" s="166">
        <v>1</v>
      </c>
      <c r="P481" s="83">
        <v>25000</v>
      </c>
      <c r="Q481" s="79" t="s">
        <v>1056</v>
      </c>
      <c r="S481" s="122">
        <v>1</v>
      </c>
      <c r="T481" s="117">
        <v>16</v>
      </c>
      <c r="V481" s="79" t="str">
        <f>IF(AND(C481=2, T481&lt;&gt;""), _xlfn.IFNA(VLOOKUP(T481,'kk1'!$B$10:$C$109, 2, FALSE), ""), "")</f>
        <v>Balai Penyuluh JATIPURO</v>
      </c>
      <c r="X481" s="79" t="str">
        <f t="shared" si="58"/>
        <v/>
      </c>
      <c r="Y481" s="79" t="str">
        <f t="shared" si="59"/>
        <v>Belum diisi</v>
      </c>
      <c r="Z481" s="79">
        <f t="shared" si="60"/>
        <v>0</v>
      </c>
      <c r="AA481" s="79" t="str">
        <f t="shared" si="61"/>
        <v>update ta_kib_b set kd_ruang = 16 where idpemda = '10020010012000925'</v>
      </c>
      <c r="AB481" s="79" t="str">
        <f t="shared" si="62"/>
        <v>Ta_Fn_KIB_B_Sensus</v>
      </c>
      <c r="AC481" s="79" t="str">
        <f t="shared" si="63"/>
        <v/>
      </c>
      <c r="AD481" s="79">
        <f>ROWS($B$13:B481)</f>
        <v>469</v>
      </c>
      <c r="AE481" s="79">
        <f>IF(W481='kk4-7'!$A$1, AD481, "")</f>
        <v>469</v>
      </c>
      <c r="AF481" s="79" t="str">
        <f t="shared" si="64"/>
        <v/>
      </c>
    </row>
    <row r="482" spans="1:45" x14ac:dyDescent="0.25">
      <c r="A482" s="122">
        <f t="shared" si="65"/>
        <v>470</v>
      </c>
      <c r="B482" s="80" t="s">
        <v>1057</v>
      </c>
      <c r="C482" s="122">
        <v>2</v>
      </c>
      <c r="D482" s="79" t="s">
        <v>1058</v>
      </c>
      <c r="E482" s="79" t="s">
        <v>1059</v>
      </c>
      <c r="F482" s="120">
        <v>1</v>
      </c>
      <c r="G482" s="79">
        <v>2014</v>
      </c>
      <c r="H482" s="81" t="s">
        <v>1060</v>
      </c>
      <c r="I482" s="81" t="s">
        <v>1061</v>
      </c>
      <c r="J482" s="81" t="s">
        <v>114</v>
      </c>
      <c r="K482" s="79" t="s">
        <v>148</v>
      </c>
      <c r="L482" s="116" t="s">
        <v>114</v>
      </c>
      <c r="N482" s="79" t="s">
        <v>149</v>
      </c>
      <c r="O482" s="166">
        <v>1</v>
      </c>
      <c r="P482" s="83">
        <v>2200000</v>
      </c>
      <c r="S482" s="122">
        <v>1</v>
      </c>
      <c r="T482" s="117">
        <v>1</v>
      </c>
      <c r="V482" s="79" t="str">
        <f>IF(AND(C482=2, T482&lt;&gt;""), _xlfn.IFNA(VLOOKUP(T482,'kk1'!$B$10:$C$109, 2, FALSE), ""), "")</f>
        <v>Ruang Kepala</v>
      </c>
      <c r="X482" s="79" t="str">
        <f t="shared" si="58"/>
        <v/>
      </c>
      <c r="Y482" s="79" t="str">
        <f t="shared" si="59"/>
        <v>Belum diisi</v>
      </c>
      <c r="Z482" s="79">
        <f t="shared" si="60"/>
        <v>0</v>
      </c>
      <c r="AA482" s="79" t="str">
        <f t="shared" si="61"/>
        <v>update ta_kib_b set kd_ruang = 1 where idpemda = '10020010012000427'</v>
      </c>
      <c r="AB482" s="79" t="str">
        <f t="shared" si="62"/>
        <v>Ta_Fn_KIB_B_Sensus</v>
      </c>
      <c r="AC482" s="79" t="str">
        <f t="shared" si="63"/>
        <v/>
      </c>
      <c r="AD482" s="79">
        <f>ROWS($B$13:B482)</f>
        <v>470</v>
      </c>
      <c r="AE482" s="79">
        <f>IF(W482='kk4-7'!$A$1, AD482, "")</f>
        <v>470</v>
      </c>
      <c r="AF482" s="79" t="str">
        <f t="shared" si="64"/>
        <v/>
      </c>
    </row>
    <row r="483" spans="1:45" x14ac:dyDescent="0.25">
      <c r="A483" s="122">
        <f t="shared" si="65"/>
        <v>471</v>
      </c>
      <c r="B483" s="80" t="s">
        <v>1062</v>
      </c>
      <c r="C483" s="122">
        <v>2</v>
      </c>
      <c r="D483" s="79" t="s">
        <v>1063</v>
      </c>
      <c r="E483" s="79" t="s">
        <v>1064</v>
      </c>
      <c r="F483" s="120">
        <v>1</v>
      </c>
      <c r="G483" s="79">
        <v>2003</v>
      </c>
      <c r="H483" s="81" t="s">
        <v>1065</v>
      </c>
      <c r="I483" s="81" t="s">
        <v>114</v>
      </c>
      <c r="J483" s="81" t="s">
        <v>114</v>
      </c>
      <c r="K483" s="79" t="s">
        <v>424</v>
      </c>
      <c r="L483" s="116" t="s">
        <v>1066</v>
      </c>
      <c r="N483" s="79" t="s">
        <v>149</v>
      </c>
      <c r="O483" s="166">
        <v>1</v>
      </c>
      <c r="P483" s="83">
        <v>50000</v>
      </c>
      <c r="S483" s="122">
        <v>1</v>
      </c>
      <c r="T483" s="117">
        <v>11</v>
      </c>
      <c r="V483" s="79" t="str">
        <f>IF(AND(C483=2, T483&lt;&gt;""), _xlfn.IFNA(VLOOKUP(T483,'kk1'!$B$10:$C$109, 2, FALSE), ""), "")</f>
        <v>Mushola</v>
      </c>
      <c r="X483" s="79" t="str">
        <f t="shared" si="58"/>
        <v/>
      </c>
      <c r="Y483" s="79" t="str">
        <f t="shared" si="59"/>
        <v>Belum diisi</v>
      </c>
      <c r="Z483" s="79">
        <f t="shared" si="60"/>
        <v>0</v>
      </c>
      <c r="AA483" s="79" t="str">
        <f t="shared" si="61"/>
        <v>update ta_kib_b set kd_ruang = 11 where idpemda = '10020010012000428'</v>
      </c>
      <c r="AB483" s="79" t="str">
        <f t="shared" si="62"/>
        <v>Ta_Fn_KIB_B_Sensus</v>
      </c>
      <c r="AC483" s="79" t="str">
        <f t="shared" si="63"/>
        <v/>
      </c>
      <c r="AD483" s="79">
        <f>ROWS($B$13:B483)</f>
        <v>471</v>
      </c>
      <c r="AE483" s="79">
        <f>IF(W483='kk4-7'!$A$1, AD483, "")</f>
        <v>471</v>
      </c>
      <c r="AF483" s="79" t="str">
        <f t="shared" si="64"/>
        <v/>
      </c>
    </row>
    <row r="484" spans="1:45" s="133" customFormat="1" x14ac:dyDescent="0.25">
      <c r="A484" s="135">
        <f t="shared" si="65"/>
        <v>472</v>
      </c>
      <c r="B484" s="134" t="s">
        <v>1067</v>
      </c>
      <c r="C484" s="135">
        <v>2</v>
      </c>
      <c r="D484" s="133" t="s">
        <v>1063</v>
      </c>
      <c r="E484" s="133" t="s">
        <v>1064</v>
      </c>
      <c r="F484" s="136">
        <v>2</v>
      </c>
      <c r="G484" s="133">
        <v>2013</v>
      </c>
      <c r="H484" s="133" t="s">
        <v>1068</v>
      </c>
      <c r="I484" s="133" t="s">
        <v>114</v>
      </c>
      <c r="J484" s="133" t="s">
        <v>114</v>
      </c>
      <c r="K484" s="133" t="s">
        <v>594</v>
      </c>
      <c r="L484" s="136" t="s">
        <v>1069</v>
      </c>
      <c r="N484" s="133" t="s">
        <v>149</v>
      </c>
      <c r="O484" s="168">
        <v>1</v>
      </c>
      <c r="P484" s="138">
        <v>11332000</v>
      </c>
      <c r="Q484" s="133" t="s">
        <v>1070</v>
      </c>
      <c r="S484" s="135">
        <v>1</v>
      </c>
      <c r="T484" s="135">
        <v>8</v>
      </c>
      <c r="V484" s="133" t="str">
        <f>IF(AND(C484=2, T484&lt;&gt;""), _xlfn.IFNA(VLOOKUP(T484,'kk1'!$B$10:$C$109, 2, FALSE), ""), "")</f>
        <v>Ruang Sekretariat</v>
      </c>
      <c r="W484" s="135">
        <v>1</v>
      </c>
      <c r="X484" s="133" t="str">
        <f t="shared" si="58"/>
        <v>Baik</v>
      </c>
      <c r="Y484" s="133" t="str">
        <f t="shared" si="59"/>
        <v>Benar</v>
      </c>
      <c r="Z484" s="133">
        <f t="shared" si="60"/>
        <v>1</v>
      </c>
      <c r="AA484" s="133" t="str">
        <f t="shared" si="61"/>
        <v>update ta_kib_b set kd_ruang = 8 where idpemda = '10020010012000429'</v>
      </c>
      <c r="AB484" s="133" t="str">
        <f t="shared" si="62"/>
        <v>Ta_Fn_KIB_B_Sensus</v>
      </c>
      <c r="AC484" s="133" t="str">
        <f t="shared" si="63"/>
        <v>update Ta_Fn_KIB_B_Sensus set sensus = 1 where idpemda = '10020010012000429'</v>
      </c>
      <c r="AD484" s="133">
        <f>ROWS($B$13:B484)</f>
        <v>472</v>
      </c>
      <c r="AE484" s="133" t="str">
        <f>IF(W484='kk4-7'!$A$1, AD484, "")</f>
        <v/>
      </c>
      <c r="AF484" s="133" t="str">
        <f t="shared" si="64"/>
        <v/>
      </c>
      <c r="AH484" s="137"/>
      <c r="AI484" s="138"/>
      <c r="AJ484" s="137"/>
      <c r="AK484" s="138"/>
      <c r="AL484" s="137"/>
      <c r="AM484" s="138"/>
      <c r="AN484" s="137"/>
      <c r="AO484" s="138"/>
      <c r="AP484" s="137"/>
      <c r="AQ484" s="138"/>
      <c r="AR484" s="139"/>
      <c r="AS484" s="138"/>
    </row>
    <row r="485" spans="1:45" s="133" customFormat="1" x14ac:dyDescent="0.25">
      <c r="A485" s="135">
        <f t="shared" si="65"/>
        <v>473</v>
      </c>
      <c r="B485" s="134" t="s">
        <v>1071</v>
      </c>
      <c r="C485" s="135">
        <v>2</v>
      </c>
      <c r="D485" s="133" t="s">
        <v>1063</v>
      </c>
      <c r="E485" s="133" t="s">
        <v>1064</v>
      </c>
      <c r="F485" s="136">
        <v>3</v>
      </c>
      <c r="G485" s="133">
        <v>2016</v>
      </c>
      <c r="H485" s="133" t="s">
        <v>1068</v>
      </c>
      <c r="I485" s="133" t="s">
        <v>1072</v>
      </c>
      <c r="J485" s="133" t="s">
        <v>114</v>
      </c>
      <c r="K485" s="133" t="s">
        <v>594</v>
      </c>
      <c r="L485" s="136" t="s">
        <v>114</v>
      </c>
      <c r="N485" s="133" t="s">
        <v>149</v>
      </c>
      <c r="O485" s="168">
        <v>1</v>
      </c>
      <c r="P485" s="138">
        <v>75320000</v>
      </c>
      <c r="Q485" s="133" t="s">
        <v>1073</v>
      </c>
      <c r="S485" s="135">
        <v>1</v>
      </c>
      <c r="T485" s="135">
        <v>15</v>
      </c>
      <c r="V485" s="133" t="str">
        <f>IF(AND(C485=2, T485&lt;&gt;""), _xlfn.IFNA(VLOOKUP(T485,'kk1'!$B$10:$C$109, 2, FALSE), ""), "")</f>
        <v>Aula Besar</v>
      </c>
      <c r="W485" s="135">
        <v>1</v>
      </c>
      <c r="X485" s="133" t="str">
        <f t="shared" si="58"/>
        <v>Baik</v>
      </c>
      <c r="Y485" s="133" t="str">
        <f t="shared" si="59"/>
        <v>Benar</v>
      </c>
      <c r="Z485" s="133">
        <f t="shared" si="60"/>
        <v>1</v>
      </c>
      <c r="AA485" s="133" t="str">
        <f t="shared" si="61"/>
        <v>update ta_kib_b set kd_ruang = 15 where idpemda = '10020010012000776'</v>
      </c>
      <c r="AB485" s="133" t="str">
        <f t="shared" si="62"/>
        <v>Ta_Fn_KIB_B_Sensus</v>
      </c>
      <c r="AC485" s="133" t="str">
        <f t="shared" si="63"/>
        <v>update Ta_Fn_KIB_B_Sensus set sensus = 1 where idpemda = '10020010012000776'</v>
      </c>
      <c r="AD485" s="133">
        <f>ROWS($B$13:B485)</f>
        <v>473</v>
      </c>
      <c r="AE485" s="133" t="str">
        <f>IF(W485='kk4-7'!$A$1, AD485, "")</f>
        <v/>
      </c>
      <c r="AF485" s="133" t="str">
        <f t="shared" si="64"/>
        <v/>
      </c>
      <c r="AH485" s="137"/>
      <c r="AI485" s="138"/>
      <c r="AJ485" s="137"/>
      <c r="AK485" s="138"/>
      <c r="AL485" s="137"/>
      <c r="AM485" s="138"/>
      <c r="AN485" s="137"/>
      <c r="AO485" s="138"/>
      <c r="AP485" s="137"/>
      <c r="AQ485" s="138"/>
      <c r="AR485" s="139"/>
      <c r="AS485" s="138"/>
    </row>
    <row r="486" spans="1:45" x14ac:dyDescent="0.25">
      <c r="A486" s="122">
        <f t="shared" si="65"/>
        <v>474</v>
      </c>
      <c r="B486" s="80" t="s">
        <v>1074</v>
      </c>
      <c r="C486" s="122">
        <v>2</v>
      </c>
      <c r="D486" s="79" t="s">
        <v>1063</v>
      </c>
      <c r="E486" s="79" t="s">
        <v>1064</v>
      </c>
      <c r="F486" s="120">
        <v>4</v>
      </c>
      <c r="G486" s="79">
        <v>2017</v>
      </c>
      <c r="H486" s="81" t="s">
        <v>1075</v>
      </c>
      <c r="J486" s="81" t="s">
        <v>114</v>
      </c>
      <c r="K486" s="79" t="s">
        <v>594</v>
      </c>
      <c r="L486" s="116" t="s">
        <v>1076</v>
      </c>
      <c r="N486" s="79" t="s">
        <v>149</v>
      </c>
      <c r="O486" s="166">
        <v>1</v>
      </c>
      <c r="P486" s="83">
        <v>4900000</v>
      </c>
      <c r="Q486" s="79" t="s">
        <v>393</v>
      </c>
      <c r="S486" s="122">
        <v>1</v>
      </c>
      <c r="T486" s="117">
        <v>16</v>
      </c>
      <c r="V486" s="79" t="str">
        <f>IF(AND(C486=2, T486&lt;&gt;""), _xlfn.IFNA(VLOOKUP(T486,'kk1'!$B$10:$C$109, 2, FALSE), ""), "")</f>
        <v>Balai Penyuluh JATIPURO</v>
      </c>
      <c r="X486" s="79" t="str">
        <f t="shared" si="58"/>
        <v/>
      </c>
      <c r="Y486" s="79" t="str">
        <f t="shared" si="59"/>
        <v>Belum diisi</v>
      </c>
      <c r="Z486" s="79">
        <f t="shared" si="60"/>
        <v>0</v>
      </c>
      <c r="AA486" s="79" t="str">
        <f t="shared" si="61"/>
        <v>update ta_kib_b set kd_ruang = 16 where idpemda = '10020010012000851'</v>
      </c>
      <c r="AB486" s="79" t="str">
        <f t="shared" si="62"/>
        <v>Ta_Fn_KIB_B_Sensus</v>
      </c>
      <c r="AC486" s="79" t="str">
        <f t="shared" si="63"/>
        <v/>
      </c>
      <c r="AD486" s="79">
        <f>ROWS($B$13:B486)</f>
        <v>474</v>
      </c>
      <c r="AE486" s="79">
        <f>IF(W486='kk4-7'!$A$1, AD486, "")</f>
        <v>474</v>
      </c>
      <c r="AF486" s="79" t="str">
        <f t="shared" si="64"/>
        <v/>
      </c>
    </row>
    <row r="487" spans="1:45" x14ac:dyDescent="0.25">
      <c r="A487" s="122">
        <f t="shared" si="65"/>
        <v>475</v>
      </c>
      <c r="B487" s="80" t="s">
        <v>1077</v>
      </c>
      <c r="C487" s="122">
        <v>2</v>
      </c>
      <c r="D487" s="79" t="s">
        <v>1063</v>
      </c>
      <c r="E487" s="79" t="s">
        <v>1064</v>
      </c>
      <c r="F487" s="120">
        <v>5</v>
      </c>
      <c r="G487" s="79">
        <v>2020</v>
      </c>
      <c r="H487" s="81" t="s">
        <v>1078</v>
      </c>
      <c r="I487" s="81" t="s">
        <v>1079</v>
      </c>
      <c r="J487" s="81" t="s">
        <v>114</v>
      </c>
      <c r="K487" s="79" t="s">
        <v>377</v>
      </c>
      <c r="L487" s="116" t="s">
        <v>1080</v>
      </c>
      <c r="N487" s="79" t="s">
        <v>149</v>
      </c>
      <c r="O487" s="166">
        <v>1</v>
      </c>
      <c r="P487" s="83">
        <v>5000000</v>
      </c>
      <c r="Q487" s="79" t="s">
        <v>1081</v>
      </c>
      <c r="S487" s="122">
        <v>1</v>
      </c>
      <c r="V487" s="79" t="str">
        <f>IF(AND(C487=2, T487&lt;&gt;""), _xlfn.IFNA(VLOOKUP(T487,'kk1'!$B$10:$C$109, 2, FALSE), ""), "")</f>
        <v/>
      </c>
      <c r="X487" s="79" t="str">
        <f t="shared" si="58"/>
        <v/>
      </c>
      <c r="Y487" s="79" t="str">
        <f t="shared" si="59"/>
        <v>Belum diisi</v>
      </c>
      <c r="Z487" s="79">
        <f t="shared" si="60"/>
        <v>0</v>
      </c>
      <c r="AA487" s="79" t="str">
        <f t="shared" si="61"/>
        <v/>
      </c>
      <c r="AB487" s="79" t="str">
        <f t="shared" si="62"/>
        <v>Ta_Fn_KIB_B_Sensus</v>
      </c>
      <c r="AC487" s="79" t="str">
        <f t="shared" si="63"/>
        <v/>
      </c>
      <c r="AD487" s="79">
        <f>ROWS($B$13:B487)</f>
        <v>475</v>
      </c>
      <c r="AE487" s="79">
        <f>IF(W487='kk4-7'!$A$1, AD487, "")</f>
        <v>475</v>
      </c>
      <c r="AF487" s="79" t="str">
        <f t="shared" si="64"/>
        <v/>
      </c>
    </row>
    <row r="488" spans="1:45" x14ac:dyDescent="0.25">
      <c r="A488" s="122">
        <f t="shared" si="65"/>
        <v>476</v>
      </c>
      <c r="B488" s="80" t="s">
        <v>1082</v>
      </c>
      <c r="C488" s="122">
        <v>2</v>
      </c>
      <c r="D488" s="79" t="s">
        <v>1083</v>
      </c>
      <c r="E488" s="79" t="s">
        <v>1084</v>
      </c>
      <c r="F488" s="120">
        <v>1</v>
      </c>
      <c r="G488" s="79">
        <v>2010</v>
      </c>
      <c r="H488" s="81" t="s">
        <v>1085</v>
      </c>
      <c r="I488" s="81" t="s">
        <v>1086</v>
      </c>
      <c r="J488" s="81" t="s">
        <v>114</v>
      </c>
      <c r="K488" s="79" t="s">
        <v>647</v>
      </c>
      <c r="N488" s="79" t="s">
        <v>149</v>
      </c>
      <c r="O488" s="166">
        <v>1</v>
      </c>
      <c r="P488" s="83">
        <v>4000000</v>
      </c>
      <c r="S488" s="122">
        <v>1</v>
      </c>
      <c r="T488" s="117">
        <v>6</v>
      </c>
      <c r="V488" s="79" t="str">
        <f>IF(AND(C488=2, T488&lt;&gt;""), _xlfn.IFNA(VLOOKUP(T488,'kk1'!$B$10:$C$109, 2, FALSE), ""), "")</f>
        <v>Ruang Bidang Dalduk</v>
      </c>
      <c r="X488" s="79" t="str">
        <f t="shared" si="58"/>
        <v/>
      </c>
      <c r="Y488" s="79" t="str">
        <f t="shared" si="59"/>
        <v>Belum diisi</v>
      </c>
      <c r="Z488" s="79">
        <f t="shared" si="60"/>
        <v>0</v>
      </c>
      <c r="AA488" s="79" t="str">
        <f t="shared" si="61"/>
        <v>update ta_kib_b set kd_ruang = 6 where idpemda = '10020010012000430'</v>
      </c>
      <c r="AB488" s="79" t="str">
        <f t="shared" si="62"/>
        <v>Ta_Fn_KIB_B_Sensus</v>
      </c>
      <c r="AC488" s="79" t="str">
        <f t="shared" si="63"/>
        <v/>
      </c>
      <c r="AD488" s="79">
        <f>ROWS($B$13:B488)</f>
        <v>476</v>
      </c>
      <c r="AE488" s="79">
        <f>IF(W488='kk4-7'!$A$1, AD488, "")</f>
        <v>476</v>
      </c>
      <c r="AF488" s="79" t="str">
        <f t="shared" si="64"/>
        <v/>
      </c>
    </row>
    <row r="489" spans="1:45" x14ac:dyDescent="0.25">
      <c r="A489" s="122">
        <f t="shared" si="65"/>
        <v>477</v>
      </c>
      <c r="B489" s="80" t="s">
        <v>1087</v>
      </c>
      <c r="C489" s="122">
        <v>2</v>
      </c>
      <c r="D489" s="79" t="s">
        <v>1088</v>
      </c>
      <c r="E489" s="79" t="s">
        <v>1089</v>
      </c>
      <c r="F489" s="120">
        <v>1</v>
      </c>
      <c r="G489" s="79">
        <v>1997</v>
      </c>
      <c r="H489" s="81" t="s">
        <v>1090</v>
      </c>
      <c r="I489" s="81" t="s">
        <v>1091</v>
      </c>
      <c r="J489" s="81" t="s">
        <v>114</v>
      </c>
      <c r="K489" s="79" t="s">
        <v>148</v>
      </c>
      <c r="L489" s="116" t="s">
        <v>1092</v>
      </c>
      <c r="N489" s="79" t="s">
        <v>149</v>
      </c>
      <c r="O489" s="166">
        <v>1</v>
      </c>
      <c r="P489" s="83">
        <v>150000</v>
      </c>
      <c r="S489" s="122">
        <v>1</v>
      </c>
      <c r="T489" s="117">
        <v>8</v>
      </c>
      <c r="V489" s="79" t="str">
        <f>IF(AND(C489=2, T489&lt;&gt;""), _xlfn.IFNA(VLOOKUP(T489,'kk1'!$B$10:$C$109, 2, FALSE), ""), "")</f>
        <v>Ruang Sekretariat</v>
      </c>
      <c r="X489" s="79" t="str">
        <f t="shared" si="58"/>
        <v/>
      </c>
      <c r="Y489" s="79" t="str">
        <f t="shared" si="59"/>
        <v>Belum diisi</v>
      </c>
      <c r="Z489" s="79">
        <f t="shared" si="60"/>
        <v>0</v>
      </c>
      <c r="AA489" s="79" t="str">
        <f t="shared" si="61"/>
        <v>update ta_kib_b set kd_ruang = 8 where idpemda = '10020010012000431'</v>
      </c>
      <c r="AB489" s="79" t="str">
        <f t="shared" si="62"/>
        <v>Ta_Fn_KIB_B_Sensus</v>
      </c>
      <c r="AC489" s="79" t="str">
        <f t="shared" si="63"/>
        <v/>
      </c>
      <c r="AD489" s="79">
        <f>ROWS($B$13:B489)</f>
        <v>477</v>
      </c>
      <c r="AE489" s="79">
        <f>IF(W489='kk4-7'!$A$1, AD489, "")</f>
        <v>477</v>
      </c>
      <c r="AF489" s="79" t="str">
        <f t="shared" si="64"/>
        <v/>
      </c>
    </row>
    <row r="490" spans="1:45" x14ac:dyDescent="0.25">
      <c r="A490" s="122">
        <f t="shared" si="65"/>
        <v>478</v>
      </c>
      <c r="B490" s="80" t="s">
        <v>1093</v>
      </c>
      <c r="C490" s="122">
        <v>2</v>
      </c>
      <c r="D490" s="79" t="s">
        <v>1088</v>
      </c>
      <c r="E490" s="79" t="s">
        <v>1089</v>
      </c>
      <c r="F490" s="120">
        <v>2</v>
      </c>
      <c r="G490" s="79">
        <v>2000</v>
      </c>
      <c r="H490" s="81" t="s">
        <v>1094</v>
      </c>
      <c r="I490" s="81" t="s">
        <v>1091</v>
      </c>
      <c r="J490" s="81" t="s">
        <v>114</v>
      </c>
      <c r="K490" s="79" t="s">
        <v>594</v>
      </c>
      <c r="L490" s="116" t="s">
        <v>1092</v>
      </c>
      <c r="N490" s="79" t="s">
        <v>149</v>
      </c>
      <c r="O490" s="166">
        <v>1</v>
      </c>
      <c r="P490" s="83">
        <v>25000</v>
      </c>
      <c r="S490" s="122">
        <v>1</v>
      </c>
      <c r="T490" s="117">
        <v>12</v>
      </c>
      <c r="V490" s="79" t="str">
        <f>IF(AND(C490=2, T490&lt;&gt;""), _xlfn.IFNA(VLOOKUP(T490,'kk1'!$B$10:$C$109, 2, FALSE), ""), "")</f>
        <v>Ruang Bidang KB</v>
      </c>
      <c r="X490" s="79" t="str">
        <f t="shared" si="58"/>
        <v/>
      </c>
      <c r="Y490" s="79" t="str">
        <f t="shared" si="59"/>
        <v>Belum diisi</v>
      </c>
      <c r="Z490" s="79">
        <f t="shared" si="60"/>
        <v>0</v>
      </c>
      <c r="AA490" s="79" t="str">
        <f t="shared" si="61"/>
        <v>update ta_kib_b set kd_ruang = 12 where idpemda = '10020010012000432'</v>
      </c>
      <c r="AB490" s="79" t="str">
        <f t="shared" si="62"/>
        <v>Ta_Fn_KIB_B_Sensus</v>
      </c>
      <c r="AC490" s="79" t="str">
        <f t="shared" si="63"/>
        <v/>
      </c>
      <c r="AD490" s="79">
        <f>ROWS($B$13:B490)</f>
        <v>478</v>
      </c>
      <c r="AE490" s="79">
        <f>IF(W490='kk4-7'!$A$1, AD490, "")</f>
        <v>478</v>
      </c>
      <c r="AF490" s="79" t="str">
        <f t="shared" si="64"/>
        <v/>
      </c>
    </row>
    <row r="491" spans="1:45" x14ac:dyDescent="0.25">
      <c r="A491" s="122">
        <f t="shared" si="65"/>
        <v>479</v>
      </c>
      <c r="B491" s="80" t="s">
        <v>1095</v>
      </c>
      <c r="C491" s="122">
        <v>2</v>
      </c>
      <c r="D491" s="79" t="s">
        <v>1088</v>
      </c>
      <c r="E491" s="79" t="s">
        <v>1089</v>
      </c>
      <c r="F491" s="120">
        <v>3</v>
      </c>
      <c r="G491" s="79">
        <v>2000</v>
      </c>
      <c r="H491" s="81" t="s">
        <v>1094</v>
      </c>
      <c r="I491" s="81" t="s">
        <v>1091</v>
      </c>
      <c r="J491" s="81" t="s">
        <v>114</v>
      </c>
      <c r="K491" s="79" t="s">
        <v>594</v>
      </c>
      <c r="L491" s="116" t="s">
        <v>1092</v>
      </c>
      <c r="N491" s="79" t="s">
        <v>149</v>
      </c>
      <c r="O491" s="166">
        <v>1</v>
      </c>
      <c r="P491" s="83">
        <v>50000</v>
      </c>
      <c r="S491" s="122">
        <v>1</v>
      </c>
      <c r="T491" s="117">
        <v>13</v>
      </c>
      <c r="V491" s="79" t="str">
        <f>IF(AND(C491=2, T491&lt;&gt;""), _xlfn.IFNA(VLOOKUP(T491,'kk1'!$B$10:$C$109, 2, FALSE), ""), "")</f>
        <v>Ruang Bidang K3</v>
      </c>
      <c r="X491" s="79" t="str">
        <f t="shared" si="58"/>
        <v/>
      </c>
      <c r="Y491" s="79" t="str">
        <f t="shared" si="59"/>
        <v>Belum diisi</v>
      </c>
      <c r="Z491" s="79">
        <f t="shared" si="60"/>
        <v>0</v>
      </c>
      <c r="AA491" s="79" t="str">
        <f t="shared" si="61"/>
        <v>update ta_kib_b set kd_ruang = 13 where idpemda = '10020010012000433'</v>
      </c>
      <c r="AB491" s="79" t="str">
        <f t="shared" si="62"/>
        <v>Ta_Fn_KIB_B_Sensus</v>
      </c>
      <c r="AC491" s="79" t="str">
        <f t="shared" si="63"/>
        <v/>
      </c>
      <c r="AD491" s="79">
        <f>ROWS($B$13:B491)</f>
        <v>479</v>
      </c>
      <c r="AE491" s="79">
        <f>IF(W491='kk4-7'!$A$1, AD491, "")</f>
        <v>479</v>
      </c>
      <c r="AF491" s="79" t="str">
        <f t="shared" si="64"/>
        <v/>
      </c>
    </row>
    <row r="492" spans="1:45" x14ac:dyDescent="0.25">
      <c r="A492" s="122">
        <f t="shared" si="65"/>
        <v>480</v>
      </c>
      <c r="B492" s="80" t="s">
        <v>1096</v>
      </c>
      <c r="C492" s="122">
        <v>2</v>
      </c>
      <c r="D492" s="79" t="s">
        <v>1088</v>
      </c>
      <c r="E492" s="79" t="s">
        <v>1089</v>
      </c>
      <c r="F492" s="120">
        <v>4</v>
      </c>
      <c r="G492" s="79">
        <v>2000</v>
      </c>
      <c r="H492" s="81" t="s">
        <v>1094</v>
      </c>
      <c r="I492" s="81" t="s">
        <v>1091</v>
      </c>
      <c r="J492" s="81" t="s">
        <v>114</v>
      </c>
      <c r="K492" s="79" t="s">
        <v>594</v>
      </c>
      <c r="L492" s="116" t="s">
        <v>1092</v>
      </c>
      <c r="N492" s="79" t="s">
        <v>149</v>
      </c>
      <c r="O492" s="166">
        <v>1</v>
      </c>
      <c r="P492" s="83">
        <v>50000</v>
      </c>
      <c r="S492" s="122">
        <v>1</v>
      </c>
      <c r="T492" s="117">
        <v>14</v>
      </c>
      <c r="V492" s="79" t="str">
        <f>IF(AND(C492=2, T492&lt;&gt;""), _xlfn.IFNA(VLOOKUP(T492,'kk1'!$B$10:$C$109, 2, FALSE), ""), "")</f>
        <v>Ruang Bidang PP, PA</v>
      </c>
      <c r="X492" s="79" t="str">
        <f t="shared" si="58"/>
        <v/>
      </c>
      <c r="Y492" s="79" t="str">
        <f t="shared" si="59"/>
        <v>Belum diisi</v>
      </c>
      <c r="Z492" s="79">
        <f t="shared" si="60"/>
        <v>0</v>
      </c>
      <c r="AA492" s="79" t="str">
        <f t="shared" si="61"/>
        <v>update ta_kib_b set kd_ruang = 14 where idpemda = '10020010012000434'</v>
      </c>
      <c r="AB492" s="79" t="str">
        <f t="shared" si="62"/>
        <v>Ta_Fn_KIB_B_Sensus</v>
      </c>
      <c r="AC492" s="79" t="str">
        <f t="shared" si="63"/>
        <v/>
      </c>
      <c r="AD492" s="79">
        <f>ROWS($B$13:B492)</f>
        <v>480</v>
      </c>
      <c r="AE492" s="79">
        <f>IF(W492='kk4-7'!$A$1, AD492, "")</f>
        <v>480</v>
      </c>
      <c r="AF492" s="79" t="str">
        <f t="shared" si="64"/>
        <v/>
      </c>
    </row>
    <row r="493" spans="1:45" x14ac:dyDescent="0.25">
      <c r="A493" s="122">
        <f t="shared" si="65"/>
        <v>481</v>
      </c>
      <c r="B493" s="80" t="s">
        <v>1097</v>
      </c>
      <c r="C493" s="122">
        <v>2</v>
      </c>
      <c r="D493" s="79" t="s">
        <v>1088</v>
      </c>
      <c r="E493" s="79" t="s">
        <v>1089</v>
      </c>
      <c r="F493" s="120">
        <v>5</v>
      </c>
      <c r="G493" s="79">
        <v>2000</v>
      </c>
      <c r="H493" s="81" t="s">
        <v>1098</v>
      </c>
      <c r="I493" s="81" t="s">
        <v>1099</v>
      </c>
      <c r="J493" s="81" t="s">
        <v>114</v>
      </c>
      <c r="K493" s="79" t="s">
        <v>594</v>
      </c>
      <c r="L493" s="116" t="s">
        <v>1100</v>
      </c>
      <c r="N493" s="79" t="s">
        <v>149</v>
      </c>
      <c r="O493" s="166">
        <v>1</v>
      </c>
      <c r="P493" s="83">
        <v>25000</v>
      </c>
      <c r="S493" s="122">
        <v>1</v>
      </c>
      <c r="T493" s="117">
        <v>32</v>
      </c>
      <c r="V493" s="79" t="str">
        <f>IF(AND(C493=2, T493&lt;&gt;""), _xlfn.IFNA(VLOOKUP(T493,'kk1'!$B$10:$C$109, 2, FALSE), ""), "")</f>
        <v>Balai Penyuluh JENAWI</v>
      </c>
      <c r="X493" s="79" t="str">
        <f t="shared" si="58"/>
        <v/>
      </c>
      <c r="Y493" s="79" t="str">
        <f t="shared" si="59"/>
        <v>Belum diisi</v>
      </c>
      <c r="Z493" s="79">
        <f t="shared" si="60"/>
        <v>0</v>
      </c>
      <c r="AA493" s="79" t="str">
        <f t="shared" si="61"/>
        <v>update ta_kib_b set kd_ruang = 32 where idpemda = '10020010012000435'</v>
      </c>
      <c r="AB493" s="79" t="str">
        <f t="shared" si="62"/>
        <v>Ta_Fn_KIB_B_Sensus</v>
      </c>
      <c r="AC493" s="79" t="str">
        <f t="shared" si="63"/>
        <v/>
      </c>
      <c r="AD493" s="79">
        <f>ROWS($B$13:B493)</f>
        <v>481</v>
      </c>
      <c r="AE493" s="79">
        <f>IF(W493='kk4-7'!$A$1, AD493, "")</f>
        <v>481</v>
      </c>
      <c r="AF493" s="79" t="str">
        <f t="shared" si="64"/>
        <v/>
      </c>
    </row>
    <row r="494" spans="1:45" x14ac:dyDescent="0.25">
      <c r="A494" s="122">
        <f t="shared" si="65"/>
        <v>482</v>
      </c>
      <c r="B494" s="80" t="s">
        <v>1101</v>
      </c>
      <c r="C494" s="122">
        <v>2</v>
      </c>
      <c r="D494" s="79" t="s">
        <v>1088</v>
      </c>
      <c r="E494" s="79" t="s">
        <v>1089</v>
      </c>
      <c r="F494" s="120">
        <v>6</v>
      </c>
      <c r="G494" s="79">
        <v>2003</v>
      </c>
      <c r="H494" s="81" t="s">
        <v>1098</v>
      </c>
      <c r="I494" s="81" t="s">
        <v>1099</v>
      </c>
      <c r="J494" s="81" t="s">
        <v>114</v>
      </c>
      <c r="K494" s="79" t="s">
        <v>424</v>
      </c>
      <c r="L494" s="116" t="s">
        <v>1100</v>
      </c>
      <c r="N494" s="79" t="s">
        <v>149</v>
      </c>
      <c r="O494" s="166">
        <v>1</v>
      </c>
      <c r="P494" s="83">
        <v>15000</v>
      </c>
      <c r="S494" s="122">
        <v>1</v>
      </c>
      <c r="T494" s="117">
        <v>8</v>
      </c>
      <c r="V494" s="79" t="str">
        <f>IF(AND(C494=2, T494&lt;&gt;""), _xlfn.IFNA(VLOOKUP(T494,'kk1'!$B$10:$C$109, 2, FALSE), ""), "")</f>
        <v>Ruang Sekretariat</v>
      </c>
      <c r="X494" s="79" t="str">
        <f t="shared" si="58"/>
        <v/>
      </c>
      <c r="Y494" s="79" t="str">
        <f t="shared" si="59"/>
        <v>Belum diisi</v>
      </c>
      <c r="Z494" s="79">
        <f t="shared" si="60"/>
        <v>0</v>
      </c>
      <c r="AA494" s="79" t="str">
        <f t="shared" si="61"/>
        <v>update ta_kib_b set kd_ruang = 8 where idpemda = '10020010012000436'</v>
      </c>
      <c r="AB494" s="79" t="str">
        <f t="shared" si="62"/>
        <v>Ta_Fn_KIB_B_Sensus</v>
      </c>
      <c r="AC494" s="79" t="str">
        <f t="shared" si="63"/>
        <v/>
      </c>
      <c r="AD494" s="79">
        <f>ROWS($B$13:B494)</f>
        <v>482</v>
      </c>
      <c r="AE494" s="79">
        <f>IF(W494='kk4-7'!$A$1, AD494, "")</f>
        <v>482</v>
      </c>
      <c r="AF494" s="79" t="str">
        <f t="shared" si="64"/>
        <v/>
      </c>
    </row>
    <row r="495" spans="1:45" x14ac:dyDescent="0.25">
      <c r="A495" s="122">
        <f t="shared" si="65"/>
        <v>483</v>
      </c>
      <c r="B495" s="80" t="s">
        <v>1102</v>
      </c>
      <c r="C495" s="122">
        <v>2</v>
      </c>
      <c r="D495" s="79" t="s">
        <v>1088</v>
      </c>
      <c r="E495" s="79" t="s">
        <v>1089</v>
      </c>
      <c r="F495" s="120">
        <v>7</v>
      </c>
      <c r="G495" s="79">
        <v>2003</v>
      </c>
      <c r="H495" s="81" t="s">
        <v>1103</v>
      </c>
      <c r="I495" s="81" t="s">
        <v>1099</v>
      </c>
      <c r="J495" s="81" t="s">
        <v>114</v>
      </c>
      <c r="K495" s="79" t="s">
        <v>594</v>
      </c>
      <c r="L495" s="116" t="s">
        <v>1100</v>
      </c>
      <c r="N495" s="79" t="s">
        <v>149</v>
      </c>
      <c r="O495" s="166">
        <v>1</v>
      </c>
      <c r="P495" s="83">
        <v>50000</v>
      </c>
      <c r="S495" s="122">
        <v>1</v>
      </c>
      <c r="T495" s="117">
        <v>8</v>
      </c>
      <c r="V495" s="79" t="str">
        <f>IF(AND(C495=2, T495&lt;&gt;""), _xlfn.IFNA(VLOOKUP(T495,'kk1'!$B$10:$C$109, 2, FALSE), ""), "")</f>
        <v>Ruang Sekretariat</v>
      </c>
      <c r="X495" s="79" t="str">
        <f t="shared" si="58"/>
        <v/>
      </c>
      <c r="Y495" s="79" t="str">
        <f t="shared" si="59"/>
        <v>Belum diisi</v>
      </c>
      <c r="Z495" s="79">
        <f t="shared" si="60"/>
        <v>0</v>
      </c>
      <c r="AA495" s="79" t="str">
        <f t="shared" si="61"/>
        <v>update ta_kib_b set kd_ruang = 8 where idpemda = '10020010012000437'</v>
      </c>
      <c r="AB495" s="79" t="str">
        <f t="shared" si="62"/>
        <v>Ta_Fn_KIB_B_Sensus</v>
      </c>
      <c r="AC495" s="79" t="str">
        <f t="shared" si="63"/>
        <v/>
      </c>
      <c r="AD495" s="79">
        <f>ROWS($B$13:B495)</f>
        <v>483</v>
      </c>
      <c r="AE495" s="79">
        <f>IF(W495='kk4-7'!$A$1, AD495, "")</f>
        <v>483</v>
      </c>
      <c r="AF495" s="79" t="str">
        <f t="shared" si="64"/>
        <v/>
      </c>
    </row>
    <row r="496" spans="1:45" x14ac:dyDescent="0.25">
      <c r="A496" s="122">
        <f t="shared" si="65"/>
        <v>484</v>
      </c>
      <c r="B496" s="80" t="s">
        <v>1104</v>
      </c>
      <c r="C496" s="122">
        <v>2</v>
      </c>
      <c r="D496" s="79" t="s">
        <v>1088</v>
      </c>
      <c r="E496" s="79" t="s">
        <v>1089</v>
      </c>
      <c r="F496" s="120">
        <v>8</v>
      </c>
      <c r="G496" s="79">
        <v>2003</v>
      </c>
      <c r="H496" s="81" t="s">
        <v>1105</v>
      </c>
      <c r="I496" s="81" t="s">
        <v>1099</v>
      </c>
      <c r="J496" s="81" t="s">
        <v>114</v>
      </c>
      <c r="K496" s="79" t="s">
        <v>647</v>
      </c>
      <c r="L496" s="116" t="s">
        <v>1100</v>
      </c>
      <c r="N496" s="79" t="s">
        <v>149</v>
      </c>
      <c r="O496" s="166">
        <v>1</v>
      </c>
      <c r="P496" s="83">
        <v>75000</v>
      </c>
      <c r="S496" s="122">
        <v>1</v>
      </c>
      <c r="T496" s="117">
        <v>8</v>
      </c>
      <c r="V496" s="79" t="str">
        <f>IF(AND(C496=2, T496&lt;&gt;""), _xlfn.IFNA(VLOOKUP(T496,'kk1'!$B$10:$C$109, 2, FALSE), ""), "")</f>
        <v>Ruang Sekretariat</v>
      </c>
      <c r="X496" s="79" t="str">
        <f t="shared" si="58"/>
        <v/>
      </c>
      <c r="Y496" s="79" t="str">
        <f t="shared" si="59"/>
        <v>Belum diisi</v>
      </c>
      <c r="Z496" s="79">
        <f t="shared" si="60"/>
        <v>0</v>
      </c>
      <c r="AA496" s="79" t="str">
        <f t="shared" si="61"/>
        <v>update ta_kib_b set kd_ruang = 8 where idpemda = '10020010012000438'</v>
      </c>
      <c r="AB496" s="79" t="str">
        <f t="shared" si="62"/>
        <v>Ta_Fn_KIB_B_Sensus</v>
      </c>
      <c r="AC496" s="79" t="str">
        <f t="shared" si="63"/>
        <v/>
      </c>
      <c r="AD496" s="79">
        <f>ROWS($B$13:B496)</f>
        <v>484</v>
      </c>
      <c r="AE496" s="79">
        <f>IF(W496='kk4-7'!$A$1, AD496, "")</f>
        <v>484</v>
      </c>
      <c r="AF496" s="79" t="str">
        <f t="shared" si="64"/>
        <v/>
      </c>
    </row>
    <row r="497" spans="1:32" x14ac:dyDescent="0.25">
      <c r="A497" s="122">
        <f t="shared" si="65"/>
        <v>485</v>
      </c>
      <c r="B497" s="80" t="s">
        <v>1106</v>
      </c>
      <c r="C497" s="122">
        <v>2</v>
      </c>
      <c r="D497" s="79" t="s">
        <v>1088</v>
      </c>
      <c r="E497" s="79" t="s">
        <v>1089</v>
      </c>
      <c r="F497" s="120">
        <v>9</v>
      </c>
      <c r="G497" s="79">
        <v>2003</v>
      </c>
      <c r="H497" s="81" t="s">
        <v>1107</v>
      </c>
      <c r="I497" s="81" t="s">
        <v>1099</v>
      </c>
      <c r="J497" s="81" t="s">
        <v>114</v>
      </c>
      <c r="K497" s="79" t="s">
        <v>148</v>
      </c>
      <c r="L497" s="116" t="s">
        <v>1092</v>
      </c>
      <c r="N497" s="79" t="s">
        <v>149</v>
      </c>
      <c r="O497" s="166">
        <v>1</v>
      </c>
      <c r="P497" s="83">
        <v>50000</v>
      </c>
      <c r="S497" s="122">
        <v>1</v>
      </c>
      <c r="T497" s="117">
        <v>12</v>
      </c>
      <c r="V497" s="79" t="str">
        <f>IF(AND(C497=2, T497&lt;&gt;""), _xlfn.IFNA(VLOOKUP(T497,'kk1'!$B$10:$C$109, 2, FALSE), ""), "")</f>
        <v>Ruang Bidang KB</v>
      </c>
      <c r="X497" s="79" t="str">
        <f t="shared" si="58"/>
        <v/>
      </c>
      <c r="Y497" s="79" t="str">
        <f t="shared" si="59"/>
        <v>Belum diisi</v>
      </c>
      <c r="Z497" s="79">
        <f t="shared" si="60"/>
        <v>0</v>
      </c>
      <c r="AA497" s="79" t="str">
        <f t="shared" si="61"/>
        <v>update ta_kib_b set kd_ruang = 12 where idpemda = '10020010012000439'</v>
      </c>
      <c r="AB497" s="79" t="str">
        <f t="shared" si="62"/>
        <v>Ta_Fn_KIB_B_Sensus</v>
      </c>
      <c r="AC497" s="79" t="str">
        <f t="shared" si="63"/>
        <v/>
      </c>
      <c r="AD497" s="79">
        <f>ROWS($B$13:B497)</f>
        <v>485</v>
      </c>
      <c r="AE497" s="79">
        <f>IF(W497='kk4-7'!$A$1, AD497, "")</f>
        <v>485</v>
      </c>
      <c r="AF497" s="79" t="str">
        <f t="shared" si="64"/>
        <v/>
      </c>
    </row>
    <row r="498" spans="1:32" x14ac:dyDescent="0.25">
      <c r="A498" s="122">
        <f t="shared" si="65"/>
        <v>486</v>
      </c>
      <c r="B498" s="80" t="s">
        <v>1108</v>
      </c>
      <c r="C498" s="122">
        <v>2</v>
      </c>
      <c r="D498" s="79" t="s">
        <v>1088</v>
      </c>
      <c r="E498" s="79" t="s">
        <v>1089</v>
      </c>
      <c r="F498" s="120">
        <v>10</v>
      </c>
      <c r="G498" s="79">
        <v>2003</v>
      </c>
      <c r="H498" s="81" t="s">
        <v>1107</v>
      </c>
      <c r="I498" s="81" t="s">
        <v>1099</v>
      </c>
      <c r="J498" s="81" t="s">
        <v>114</v>
      </c>
      <c r="K498" s="79" t="s">
        <v>148</v>
      </c>
      <c r="L498" s="116" t="s">
        <v>1092</v>
      </c>
      <c r="N498" s="79" t="s">
        <v>149</v>
      </c>
      <c r="O498" s="166">
        <v>1</v>
      </c>
      <c r="P498" s="83">
        <v>50000</v>
      </c>
      <c r="S498" s="122">
        <v>1</v>
      </c>
      <c r="T498" s="117">
        <v>13</v>
      </c>
      <c r="V498" s="79" t="str">
        <f>IF(AND(C498=2, T498&lt;&gt;""), _xlfn.IFNA(VLOOKUP(T498,'kk1'!$B$10:$C$109, 2, FALSE), ""), "")</f>
        <v>Ruang Bidang K3</v>
      </c>
      <c r="X498" s="79" t="str">
        <f t="shared" si="58"/>
        <v/>
      </c>
      <c r="Y498" s="79" t="str">
        <f t="shared" si="59"/>
        <v>Belum diisi</v>
      </c>
      <c r="Z498" s="79">
        <f t="shared" si="60"/>
        <v>0</v>
      </c>
      <c r="AA498" s="79" t="str">
        <f t="shared" si="61"/>
        <v>update ta_kib_b set kd_ruang = 13 where idpemda = '10020010012000440'</v>
      </c>
      <c r="AB498" s="79" t="str">
        <f t="shared" si="62"/>
        <v>Ta_Fn_KIB_B_Sensus</v>
      </c>
      <c r="AC498" s="79" t="str">
        <f t="shared" si="63"/>
        <v/>
      </c>
      <c r="AD498" s="79">
        <f>ROWS($B$13:B498)</f>
        <v>486</v>
      </c>
      <c r="AE498" s="79">
        <f>IF(W498='kk4-7'!$A$1, AD498, "")</f>
        <v>486</v>
      </c>
      <c r="AF498" s="79" t="str">
        <f t="shared" si="64"/>
        <v/>
      </c>
    </row>
    <row r="499" spans="1:32" x14ac:dyDescent="0.25">
      <c r="A499" s="122">
        <f t="shared" si="65"/>
        <v>487</v>
      </c>
      <c r="B499" s="80" t="s">
        <v>1109</v>
      </c>
      <c r="C499" s="122">
        <v>2</v>
      </c>
      <c r="D499" s="79" t="s">
        <v>1088</v>
      </c>
      <c r="E499" s="79" t="s">
        <v>1089</v>
      </c>
      <c r="F499" s="120">
        <v>11</v>
      </c>
      <c r="G499" s="79">
        <v>2003</v>
      </c>
      <c r="H499" s="81" t="s">
        <v>1094</v>
      </c>
      <c r="I499" s="81" t="s">
        <v>1099</v>
      </c>
      <c r="J499" s="81" t="s">
        <v>114</v>
      </c>
      <c r="K499" s="79" t="s">
        <v>148</v>
      </c>
      <c r="L499" s="116" t="s">
        <v>1092</v>
      </c>
      <c r="N499" s="79" t="s">
        <v>149</v>
      </c>
      <c r="O499" s="166">
        <v>1</v>
      </c>
      <c r="P499" s="83">
        <v>90000</v>
      </c>
      <c r="R499" s="81" t="s">
        <v>2136</v>
      </c>
      <c r="S499" s="122">
        <v>1</v>
      </c>
      <c r="T499" s="117">
        <v>26</v>
      </c>
      <c r="V499" s="79" t="str">
        <f>IF(AND(C499=2, T499&lt;&gt;""), _xlfn.IFNA(VLOOKUP(T499,'kk1'!$B$10:$C$109, 2, FALSE), ""), "")</f>
        <v>Balai Penyuluh JATEN</v>
      </c>
      <c r="W499" s="117">
        <v>4</v>
      </c>
      <c r="X499" s="79" t="str">
        <f t="shared" si="58"/>
        <v>Tidak Ditemukan</v>
      </c>
      <c r="Y499" s="79" t="str">
        <f t="shared" si="59"/>
        <v>Benar</v>
      </c>
      <c r="Z499" s="79">
        <f t="shared" si="60"/>
        <v>1</v>
      </c>
      <c r="AA499" s="79" t="str">
        <f t="shared" si="61"/>
        <v>update ta_kib_b set kd_ruang = 26 where idpemda = '10020010012000441'</v>
      </c>
      <c r="AB499" s="79" t="str">
        <f t="shared" si="62"/>
        <v>Ta_Fn_KIB_B_Sensus</v>
      </c>
      <c r="AC499" s="79" t="str">
        <f t="shared" si="63"/>
        <v>update Ta_Fn_KIB_B_Sensus set sensus = 4 where idpemda = '10020010012000441'</v>
      </c>
      <c r="AD499" s="79">
        <f>ROWS($B$13:B499)</f>
        <v>487</v>
      </c>
      <c r="AE499" s="79" t="str">
        <f>IF(W499='kk4-7'!$A$1, AD499, "")</f>
        <v/>
      </c>
      <c r="AF499" s="79" t="str">
        <f t="shared" si="64"/>
        <v/>
      </c>
    </row>
    <row r="500" spans="1:32" x14ac:dyDescent="0.25">
      <c r="A500" s="122">
        <f t="shared" si="65"/>
        <v>488</v>
      </c>
      <c r="B500" s="80" t="s">
        <v>1110</v>
      </c>
      <c r="C500" s="122">
        <v>2</v>
      </c>
      <c r="D500" s="79" t="s">
        <v>1088</v>
      </c>
      <c r="E500" s="79" t="s">
        <v>1089</v>
      </c>
      <c r="F500" s="120">
        <v>12</v>
      </c>
      <c r="G500" s="79">
        <v>2005</v>
      </c>
      <c r="H500" s="81" t="s">
        <v>1094</v>
      </c>
      <c r="I500" s="81" t="s">
        <v>1099</v>
      </c>
      <c r="J500" s="81" t="s">
        <v>114</v>
      </c>
      <c r="K500" s="79" t="s">
        <v>594</v>
      </c>
      <c r="L500" s="116" t="s">
        <v>1092</v>
      </c>
      <c r="N500" s="79" t="s">
        <v>149</v>
      </c>
      <c r="O500" s="166">
        <v>1</v>
      </c>
      <c r="P500" s="83">
        <v>25000</v>
      </c>
      <c r="S500" s="122">
        <v>1</v>
      </c>
      <c r="T500" s="117">
        <v>8</v>
      </c>
      <c r="V500" s="79" t="str">
        <f>IF(AND(C500=2, T500&lt;&gt;""), _xlfn.IFNA(VLOOKUP(T500,'kk1'!$B$10:$C$109, 2, FALSE), ""), "")</f>
        <v>Ruang Sekretariat</v>
      </c>
      <c r="X500" s="79" t="str">
        <f t="shared" si="58"/>
        <v/>
      </c>
      <c r="Y500" s="79" t="str">
        <f t="shared" si="59"/>
        <v>Belum diisi</v>
      </c>
      <c r="Z500" s="79">
        <f t="shared" si="60"/>
        <v>0</v>
      </c>
      <c r="AA500" s="79" t="str">
        <f t="shared" si="61"/>
        <v>update ta_kib_b set kd_ruang = 8 where idpemda = '10020010012000442'</v>
      </c>
      <c r="AB500" s="79" t="str">
        <f t="shared" si="62"/>
        <v>Ta_Fn_KIB_B_Sensus</v>
      </c>
      <c r="AC500" s="79" t="str">
        <f t="shared" si="63"/>
        <v/>
      </c>
      <c r="AD500" s="79">
        <f>ROWS($B$13:B500)</f>
        <v>488</v>
      </c>
      <c r="AE500" s="79">
        <f>IF(W500='kk4-7'!$A$1, AD500, "")</f>
        <v>488</v>
      </c>
      <c r="AF500" s="79" t="str">
        <f t="shared" si="64"/>
        <v/>
      </c>
    </row>
    <row r="501" spans="1:32" x14ac:dyDescent="0.25">
      <c r="A501" s="122">
        <f t="shared" si="65"/>
        <v>489</v>
      </c>
      <c r="B501" s="80" t="s">
        <v>1111</v>
      </c>
      <c r="C501" s="122">
        <v>2</v>
      </c>
      <c r="D501" s="79" t="s">
        <v>1088</v>
      </c>
      <c r="E501" s="79" t="s">
        <v>1089</v>
      </c>
      <c r="F501" s="120">
        <v>14</v>
      </c>
      <c r="G501" s="79">
        <v>2011</v>
      </c>
      <c r="H501" s="81" t="s">
        <v>1112</v>
      </c>
      <c r="I501" s="81" t="s">
        <v>1113</v>
      </c>
      <c r="J501" s="81" t="s">
        <v>114</v>
      </c>
      <c r="K501" s="79" t="s">
        <v>594</v>
      </c>
      <c r="L501" s="116" t="s">
        <v>1092</v>
      </c>
      <c r="N501" s="79" t="s">
        <v>149</v>
      </c>
      <c r="O501" s="166">
        <v>1</v>
      </c>
      <c r="P501" s="83">
        <v>5520000</v>
      </c>
      <c r="S501" s="122">
        <v>1</v>
      </c>
      <c r="T501" s="117">
        <v>16</v>
      </c>
      <c r="V501" s="79" t="str">
        <f>IF(AND(C501=2, T501&lt;&gt;""), _xlfn.IFNA(VLOOKUP(T501,'kk1'!$B$10:$C$109, 2, FALSE), ""), "")</f>
        <v>Balai Penyuluh JATIPURO</v>
      </c>
      <c r="W501" s="117">
        <v>3</v>
      </c>
      <c r="X501" s="79" t="str">
        <f t="shared" si="58"/>
        <v>Rusak Berat</v>
      </c>
      <c r="Y501" s="79" t="str">
        <f t="shared" si="59"/>
        <v>Benar</v>
      </c>
      <c r="Z501" s="79">
        <f t="shared" si="60"/>
        <v>1</v>
      </c>
      <c r="AA501" s="79" t="str">
        <f t="shared" si="61"/>
        <v>update ta_kib_b set kd_ruang = 16 where idpemda = '10020010012000444'</v>
      </c>
      <c r="AB501" s="79" t="str">
        <f t="shared" si="62"/>
        <v>Ta_Fn_KIB_B_Sensus</v>
      </c>
      <c r="AC501" s="79" t="str">
        <f t="shared" si="63"/>
        <v>update Ta_Fn_KIB_B_Sensus set sensus = 3 where idpemda = '10020010012000444'</v>
      </c>
      <c r="AD501" s="79">
        <f>ROWS($B$13:B501)</f>
        <v>489</v>
      </c>
      <c r="AE501" s="79" t="str">
        <f>IF(W501='kk4-7'!$A$1, AD501, "")</f>
        <v/>
      </c>
      <c r="AF501" s="79" t="str">
        <f t="shared" si="64"/>
        <v/>
      </c>
    </row>
    <row r="502" spans="1:32" x14ac:dyDescent="0.25">
      <c r="A502" s="122">
        <f t="shared" si="65"/>
        <v>490</v>
      </c>
      <c r="B502" s="80" t="s">
        <v>1114</v>
      </c>
      <c r="C502" s="122">
        <v>2</v>
      </c>
      <c r="D502" s="79" t="s">
        <v>1088</v>
      </c>
      <c r="E502" s="79" t="s">
        <v>1089</v>
      </c>
      <c r="F502" s="120">
        <v>15</v>
      </c>
      <c r="G502" s="79">
        <v>2012</v>
      </c>
      <c r="H502" s="81" t="s">
        <v>1112</v>
      </c>
      <c r="I502" s="81" t="s">
        <v>1113</v>
      </c>
      <c r="J502" s="81" t="s">
        <v>114</v>
      </c>
      <c r="K502" s="79" t="s">
        <v>594</v>
      </c>
      <c r="L502" s="116" t="s">
        <v>1092</v>
      </c>
      <c r="N502" s="79" t="s">
        <v>149</v>
      </c>
      <c r="O502" s="166">
        <v>1</v>
      </c>
      <c r="P502" s="83">
        <v>150000</v>
      </c>
      <c r="S502" s="122">
        <v>1</v>
      </c>
      <c r="T502" s="117">
        <v>17</v>
      </c>
      <c r="V502" s="79" t="str">
        <f>IF(AND(C502=2, T502&lt;&gt;""), _xlfn.IFNA(VLOOKUP(T502,'kk1'!$B$10:$C$109, 2, FALSE), ""), "")</f>
        <v>Balai Penyuluh JATIYOSO</v>
      </c>
      <c r="W502" s="117">
        <v>3</v>
      </c>
      <c r="X502" s="79" t="str">
        <f t="shared" si="58"/>
        <v>Rusak Berat</v>
      </c>
      <c r="Y502" s="79" t="str">
        <f t="shared" si="59"/>
        <v>Benar</v>
      </c>
      <c r="Z502" s="79">
        <f t="shared" si="60"/>
        <v>1</v>
      </c>
      <c r="AA502" s="79" t="str">
        <f t="shared" si="61"/>
        <v>update ta_kib_b set kd_ruang = 17 where idpemda = '10020010012000445'</v>
      </c>
      <c r="AB502" s="79" t="str">
        <f t="shared" si="62"/>
        <v>Ta_Fn_KIB_B_Sensus</v>
      </c>
      <c r="AC502" s="79" t="str">
        <f t="shared" si="63"/>
        <v>update Ta_Fn_KIB_B_Sensus set sensus = 3 where idpemda = '10020010012000445'</v>
      </c>
      <c r="AD502" s="79">
        <f>ROWS($B$13:B502)</f>
        <v>490</v>
      </c>
      <c r="AE502" s="79" t="str">
        <f>IF(W502='kk4-7'!$A$1, AD502, "")</f>
        <v/>
      </c>
      <c r="AF502" s="79" t="str">
        <f t="shared" si="64"/>
        <v/>
      </c>
    </row>
    <row r="503" spans="1:32" x14ac:dyDescent="0.25">
      <c r="A503" s="122">
        <f t="shared" si="65"/>
        <v>491</v>
      </c>
      <c r="B503" s="80" t="s">
        <v>1115</v>
      </c>
      <c r="C503" s="122">
        <v>2</v>
      </c>
      <c r="D503" s="79" t="s">
        <v>1088</v>
      </c>
      <c r="E503" s="79" t="s">
        <v>1089</v>
      </c>
      <c r="F503" s="120">
        <v>16</v>
      </c>
      <c r="G503" s="79">
        <v>2012</v>
      </c>
      <c r="H503" s="81" t="s">
        <v>1112</v>
      </c>
      <c r="I503" s="81" t="s">
        <v>1113</v>
      </c>
      <c r="J503" s="81" t="s">
        <v>114</v>
      </c>
      <c r="K503" s="79" t="s">
        <v>594</v>
      </c>
      <c r="L503" s="116" t="s">
        <v>1092</v>
      </c>
      <c r="N503" s="79" t="s">
        <v>149</v>
      </c>
      <c r="O503" s="166">
        <v>1</v>
      </c>
      <c r="P503" s="83">
        <v>150000</v>
      </c>
      <c r="S503" s="122">
        <v>1</v>
      </c>
      <c r="T503" s="117">
        <v>29</v>
      </c>
      <c r="V503" s="79" t="str">
        <f>IF(AND(C503=2, T503&lt;&gt;""), _xlfn.IFNA(VLOOKUP(T503,'kk1'!$B$10:$C$109, 2, FALSE), ""), "")</f>
        <v>Balai Penyuluh KEBAKKRAMAT</v>
      </c>
      <c r="X503" s="79" t="str">
        <f t="shared" si="58"/>
        <v/>
      </c>
      <c r="Y503" s="79" t="str">
        <f t="shared" si="59"/>
        <v>Belum diisi</v>
      </c>
      <c r="Z503" s="79">
        <f t="shared" si="60"/>
        <v>0</v>
      </c>
      <c r="AA503" s="79" t="str">
        <f t="shared" si="61"/>
        <v>update ta_kib_b set kd_ruang = 29 where idpemda = '10020010012000446'</v>
      </c>
      <c r="AB503" s="79" t="str">
        <f t="shared" si="62"/>
        <v>Ta_Fn_KIB_B_Sensus</v>
      </c>
      <c r="AC503" s="79" t="str">
        <f t="shared" si="63"/>
        <v/>
      </c>
      <c r="AD503" s="79">
        <f>ROWS($B$13:B503)</f>
        <v>491</v>
      </c>
      <c r="AE503" s="79">
        <f>IF(W503='kk4-7'!$A$1, AD503, "")</f>
        <v>491</v>
      </c>
      <c r="AF503" s="79" t="str">
        <f t="shared" si="64"/>
        <v/>
      </c>
    </row>
    <row r="504" spans="1:32" x14ac:dyDescent="0.25">
      <c r="A504" s="122">
        <f t="shared" si="65"/>
        <v>492</v>
      </c>
      <c r="B504" s="80" t="s">
        <v>1116</v>
      </c>
      <c r="C504" s="122">
        <v>2</v>
      </c>
      <c r="D504" s="79" t="s">
        <v>1088</v>
      </c>
      <c r="E504" s="79" t="s">
        <v>1089</v>
      </c>
      <c r="F504" s="120">
        <v>17</v>
      </c>
      <c r="G504" s="79">
        <v>2012</v>
      </c>
      <c r="H504" s="81" t="s">
        <v>1112</v>
      </c>
      <c r="I504" s="81" t="s">
        <v>1113</v>
      </c>
      <c r="J504" s="81" t="s">
        <v>114</v>
      </c>
      <c r="K504" s="79" t="s">
        <v>594</v>
      </c>
      <c r="L504" s="116" t="s">
        <v>1092</v>
      </c>
      <c r="N504" s="79" t="s">
        <v>149</v>
      </c>
      <c r="O504" s="166">
        <v>1</v>
      </c>
      <c r="P504" s="83">
        <v>150000</v>
      </c>
      <c r="S504" s="122">
        <v>1</v>
      </c>
      <c r="T504" s="117">
        <v>29</v>
      </c>
      <c r="V504" s="79" t="str">
        <f>IF(AND(C504=2, T504&lt;&gt;""), _xlfn.IFNA(VLOOKUP(T504,'kk1'!$B$10:$C$109, 2, FALSE), ""), "")</f>
        <v>Balai Penyuluh KEBAKKRAMAT</v>
      </c>
      <c r="X504" s="79" t="str">
        <f t="shared" si="58"/>
        <v/>
      </c>
      <c r="Y504" s="79" t="str">
        <f t="shared" si="59"/>
        <v>Belum diisi</v>
      </c>
      <c r="Z504" s="79">
        <f t="shared" si="60"/>
        <v>0</v>
      </c>
      <c r="AA504" s="79" t="str">
        <f t="shared" si="61"/>
        <v>update ta_kib_b set kd_ruang = 29 where idpemda = '10020010012000447'</v>
      </c>
      <c r="AB504" s="79" t="str">
        <f t="shared" si="62"/>
        <v>Ta_Fn_KIB_B_Sensus</v>
      </c>
      <c r="AC504" s="79" t="str">
        <f t="shared" si="63"/>
        <v/>
      </c>
      <c r="AD504" s="79">
        <f>ROWS($B$13:B504)</f>
        <v>492</v>
      </c>
      <c r="AE504" s="79">
        <f>IF(W504='kk4-7'!$A$1, AD504, "")</f>
        <v>492</v>
      </c>
      <c r="AF504" s="79" t="str">
        <f t="shared" si="64"/>
        <v/>
      </c>
    </row>
    <row r="505" spans="1:32" x14ac:dyDescent="0.25">
      <c r="A505" s="122">
        <f t="shared" si="65"/>
        <v>493</v>
      </c>
      <c r="B505" s="80" t="s">
        <v>1117</v>
      </c>
      <c r="C505" s="122">
        <v>2</v>
      </c>
      <c r="D505" s="79" t="s">
        <v>1088</v>
      </c>
      <c r="E505" s="79" t="s">
        <v>1089</v>
      </c>
      <c r="F505" s="120">
        <v>18</v>
      </c>
      <c r="G505" s="79">
        <v>2012</v>
      </c>
      <c r="H505" s="81" t="s">
        <v>1112</v>
      </c>
      <c r="I505" s="81" t="s">
        <v>1113</v>
      </c>
      <c r="J505" s="81" t="s">
        <v>114</v>
      </c>
      <c r="K505" s="79" t="s">
        <v>594</v>
      </c>
      <c r="L505" s="116" t="s">
        <v>1092</v>
      </c>
      <c r="N505" s="79" t="s">
        <v>149</v>
      </c>
      <c r="O505" s="166">
        <v>1</v>
      </c>
      <c r="P505" s="83">
        <v>150000</v>
      </c>
      <c r="S505" s="122">
        <v>1</v>
      </c>
      <c r="T505" s="117">
        <v>8</v>
      </c>
      <c r="V505" s="79" t="str">
        <f>IF(AND(C505=2, T505&lt;&gt;""), _xlfn.IFNA(VLOOKUP(T505,'kk1'!$B$10:$C$109, 2, FALSE), ""), "")</f>
        <v>Ruang Sekretariat</v>
      </c>
      <c r="X505" s="79" t="str">
        <f t="shared" si="58"/>
        <v/>
      </c>
      <c r="Y505" s="79" t="str">
        <f t="shared" si="59"/>
        <v>Belum diisi</v>
      </c>
      <c r="Z505" s="79">
        <f t="shared" si="60"/>
        <v>0</v>
      </c>
      <c r="AA505" s="79" t="str">
        <f t="shared" si="61"/>
        <v>update ta_kib_b set kd_ruang = 8 where idpemda = '10020010012000448'</v>
      </c>
      <c r="AB505" s="79" t="str">
        <f t="shared" si="62"/>
        <v>Ta_Fn_KIB_B_Sensus</v>
      </c>
      <c r="AC505" s="79" t="str">
        <f t="shared" si="63"/>
        <v/>
      </c>
      <c r="AD505" s="79">
        <f>ROWS($B$13:B505)</f>
        <v>493</v>
      </c>
      <c r="AE505" s="79">
        <f>IF(W505='kk4-7'!$A$1, AD505, "")</f>
        <v>493</v>
      </c>
      <c r="AF505" s="79" t="str">
        <f t="shared" si="64"/>
        <v/>
      </c>
    </row>
    <row r="506" spans="1:32" x14ac:dyDescent="0.25">
      <c r="A506" s="122">
        <f t="shared" si="65"/>
        <v>494</v>
      </c>
      <c r="B506" s="80" t="s">
        <v>1118</v>
      </c>
      <c r="C506" s="122">
        <v>2</v>
      </c>
      <c r="D506" s="79" t="s">
        <v>1088</v>
      </c>
      <c r="E506" s="79" t="s">
        <v>1089</v>
      </c>
      <c r="F506" s="120">
        <v>19</v>
      </c>
      <c r="G506" s="79">
        <v>2012</v>
      </c>
      <c r="H506" s="81" t="s">
        <v>1112</v>
      </c>
      <c r="I506" s="81" t="s">
        <v>1113</v>
      </c>
      <c r="J506" s="81" t="s">
        <v>114</v>
      </c>
      <c r="K506" s="79" t="s">
        <v>594</v>
      </c>
      <c r="L506" s="116" t="s">
        <v>1092</v>
      </c>
      <c r="N506" s="79" t="s">
        <v>149</v>
      </c>
      <c r="O506" s="166">
        <v>1</v>
      </c>
      <c r="P506" s="83">
        <v>150000</v>
      </c>
      <c r="S506" s="122">
        <v>1</v>
      </c>
      <c r="T506" s="117">
        <v>8</v>
      </c>
      <c r="V506" s="79" t="str">
        <f>IF(AND(C506=2, T506&lt;&gt;""), _xlfn.IFNA(VLOOKUP(T506,'kk1'!$B$10:$C$109, 2, FALSE), ""), "")</f>
        <v>Ruang Sekretariat</v>
      </c>
      <c r="X506" s="79" t="str">
        <f t="shared" si="58"/>
        <v/>
      </c>
      <c r="Y506" s="79" t="str">
        <f t="shared" si="59"/>
        <v>Belum diisi</v>
      </c>
      <c r="Z506" s="79">
        <f t="shared" si="60"/>
        <v>0</v>
      </c>
      <c r="AA506" s="79" t="str">
        <f t="shared" si="61"/>
        <v>update ta_kib_b set kd_ruang = 8 where idpemda = '10020010012000449'</v>
      </c>
      <c r="AB506" s="79" t="str">
        <f t="shared" si="62"/>
        <v>Ta_Fn_KIB_B_Sensus</v>
      </c>
      <c r="AC506" s="79" t="str">
        <f t="shared" si="63"/>
        <v/>
      </c>
      <c r="AD506" s="79">
        <f>ROWS($B$13:B506)</f>
        <v>494</v>
      </c>
      <c r="AE506" s="79">
        <f>IF(W506='kk4-7'!$A$1, AD506, "")</f>
        <v>494</v>
      </c>
      <c r="AF506" s="79" t="str">
        <f t="shared" si="64"/>
        <v/>
      </c>
    </row>
    <row r="507" spans="1:32" x14ac:dyDescent="0.25">
      <c r="A507" s="122">
        <f t="shared" si="65"/>
        <v>495</v>
      </c>
      <c r="B507" s="80" t="s">
        <v>1119</v>
      </c>
      <c r="C507" s="122">
        <v>2</v>
      </c>
      <c r="D507" s="79" t="s">
        <v>1088</v>
      </c>
      <c r="E507" s="79" t="s">
        <v>1089</v>
      </c>
      <c r="F507" s="120">
        <v>20</v>
      </c>
      <c r="G507" s="79">
        <v>2012</v>
      </c>
      <c r="H507" s="81" t="s">
        <v>1112</v>
      </c>
      <c r="I507" s="81" t="s">
        <v>1113</v>
      </c>
      <c r="J507" s="81" t="s">
        <v>114</v>
      </c>
      <c r="K507" s="79" t="s">
        <v>594</v>
      </c>
      <c r="L507" s="116" t="s">
        <v>1092</v>
      </c>
      <c r="N507" s="79" t="s">
        <v>149</v>
      </c>
      <c r="O507" s="166">
        <v>1</v>
      </c>
      <c r="P507" s="83">
        <v>150000</v>
      </c>
      <c r="S507" s="122">
        <v>1</v>
      </c>
      <c r="T507" s="117">
        <v>8</v>
      </c>
      <c r="V507" s="79" t="str">
        <f>IF(AND(C507=2, T507&lt;&gt;""), _xlfn.IFNA(VLOOKUP(T507,'kk1'!$B$10:$C$109, 2, FALSE), ""), "")</f>
        <v>Ruang Sekretariat</v>
      </c>
      <c r="X507" s="79" t="str">
        <f t="shared" si="58"/>
        <v/>
      </c>
      <c r="Y507" s="79" t="str">
        <f t="shared" si="59"/>
        <v>Belum diisi</v>
      </c>
      <c r="Z507" s="79">
        <f t="shared" si="60"/>
        <v>0</v>
      </c>
      <c r="AA507" s="79" t="str">
        <f t="shared" si="61"/>
        <v>update ta_kib_b set kd_ruang = 8 where idpemda = '10020010012000450'</v>
      </c>
      <c r="AB507" s="79" t="str">
        <f t="shared" si="62"/>
        <v>Ta_Fn_KIB_B_Sensus</v>
      </c>
      <c r="AC507" s="79" t="str">
        <f t="shared" si="63"/>
        <v/>
      </c>
      <c r="AD507" s="79">
        <f>ROWS($B$13:B507)</f>
        <v>495</v>
      </c>
      <c r="AE507" s="79">
        <f>IF(W507='kk4-7'!$A$1, AD507, "")</f>
        <v>495</v>
      </c>
      <c r="AF507" s="79" t="str">
        <f t="shared" si="64"/>
        <v/>
      </c>
    </row>
    <row r="508" spans="1:32" x14ac:dyDescent="0.25">
      <c r="A508" s="122">
        <f t="shared" si="65"/>
        <v>496</v>
      </c>
      <c r="B508" s="80" t="s">
        <v>1120</v>
      </c>
      <c r="C508" s="122">
        <v>2</v>
      </c>
      <c r="D508" s="79" t="s">
        <v>1088</v>
      </c>
      <c r="E508" s="79" t="s">
        <v>1089</v>
      </c>
      <c r="F508" s="120">
        <v>21</v>
      </c>
      <c r="G508" s="79">
        <v>2012</v>
      </c>
      <c r="H508" s="81" t="s">
        <v>1112</v>
      </c>
      <c r="I508" s="81" t="s">
        <v>1113</v>
      </c>
      <c r="J508" s="81" t="s">
        <v>114</v>
      </c>
      <c r="K508" s="79" t="s">
        <v>594</v>
      </c>
      <c r="L508" s="116" t="s">
        <v>1092</v>
      </c>
      <c r="N508" s="79" t="s">
        <v>149</v>
      </c>
      <c r="O508" s="166">
        <v>1</v>
      </c>
      <c r="P508" s="83">
        <v>150000</v>
      </c>
      <c r="S508" s="122">
        <v>1</v>
      </c>
      <c r="T508" s="117">
        <v>8</v>
      </c>
      <c r="V508" s="79" t="str">
        <f>IF(AND(C508=2, T508&lt;&gt;""), _xlfn.IFNA(VLOOKUP(T508,'kk1'!$B$10:$C$109, 2, FALSE), ""), "")</f>
        <v>Ruang Sekretariat</v>
      </c>
      <c r="X508" s="79" t="str">
        <f t="shared" si="58"/>
        <v/>
      </c>
      <c r="Y508" s="79" t="str">
        <f t="shared" si="59"/>
        <v>Belum diisi</v>
      </c>
      <c r="Z508" s="79">
        <f t="shared" si="60"/>
        <v>0</v>
      </c>
      <c r="AA508" s="79" t="str">
        <f t="shared" si="61"/>
        <v>update ta_kib_b set kd_ruang = 8 where idpemda = '10020010012000451'</v>
      </c>
      <c r="AB508" s="79" t="str">
        <f t="shared" si="62"/>
        <v>Ta_Fn_KIB_B_Sensus</v>
      </c>
      <c r="AC508" s="79" t="str">
        <f t="shared" si="63"/>
        <v/>
      </c>
      <c r="AD508" s="79">
        <f>ROWS($B$13:B508)</f>
        <v>496</v>
      </c>
      <c r="AE508" s="79">
        <f>IF(W508='kk4-7'!$A$1, AD508, "")</f>
        <v>496</v>
      </c>
      <c r="AF508" s="79" t="str">
        <f t="shared" si="64"/>
        <v/>
      </c>
    </row>
    <row r="509" spans="1:32" x14ac:dyDescent="0.25">
      <c r="A509" s="122">
        <f t="shared" si="65"/>
        <v>497</v>
      </c>
      <c r="B509" s="80" t="s">
        <v>1121</v>
      </c>
      <c r="C509" s="122">
        <v>2</v>
      </c>
      <c r="D509" s="79" t="s">
        <v>1088</v>
      </c>
      <c r="E509" s="79" t="s">
        <v>1089</v>
      </c>
      <c r="F509" s="120">
        <v>22</v>
      </c>
      <c r="G509" s="79">
        <v>2012</v>
      </c>
      <c r="H509" s="81" t="s">
        <v>1112</v>
      </c>
      <c r="I509" s="81" t="s">
        <v>1113</v>
      </c>
      <c r="J509" s="81" t="s">
        <v>114</v>
      </c>
      <c r="K509" s="79" t="s">
        <v>594</v>
      </c>
      <c r="L509" s="116" t="s">
        <v>1092</v>
      </c>
      <c r="N509" s="79" t="s">
        <v>149</v>
      </c>
      <c r="O509" s="166">
        <v>1</v>
      </c>
      <c r="P509" s="83">
        <v>150000</v>
      </c>
      <c r="S509" s="122">
        <v>1</v>
      </c>
      <c r="T509" s="117">
        <v>8</v>
      </c>
      <c r="V509" s="79" t="str">
        <f>IF(AND(C509=2, T509&lt;&gt;""), _xlfn.IFNA(VLOOKUP(T509,'kk1'!$B$10:$C$109, 2, FALSE), ""), "")</f>
        <v>Ruang Sekretariat</v>
      </c>
      <c r="X509" s="79" t="str">
        <f t="shared" si="58"/>
        <v/>
      </c>
      <c r="Y509" s="79" t="str">
        <f t="shared" si="59"/>
        <v>Belum diisi</v>
      </c>
      <c r="Z509" s="79">
        <f t="shared" si="60"/>
        <v>0</v>
      </c>
      <c r="AA509" s="79" t="str">
        <f t="shared" si="61"/>
        <v>update ta_kib_b set kd_ruang = 8 where idpemda = '10020010012000452'</v>
      </c>
      <c r="AB509" s="79" t="str">
        <f t="shared" si="62"/>
        <v>Ta_Fn_KIB_B_Sensus</v>
      </c>
      <c r="AC509" s="79" t="str">
        <f t="shared" si="63"/>
        <v/>
      </c>
      <c r="AD509" s="79">
        <f>ROWS($B$13:B509)</f>
        <v>497</v>
      </c>
      <c r="AE509" s="79">
        <f>IF(W509='kk4-7'!$A$1, AD509, "")</f>
        <v>497</v>
      </c>
      <c r="AF509" s="79" t="str">
        <f t="shared" si="64"/>
        <v/>
      </c>
    </row>
    <row r="510" spans="1:32" x14ac:dyDescent="0.25">
      <c r="A510" s="122">
        <f t="shared" si="65"/>
        <v>498</v>
      </c>
      <c r="B510" s="80" t="s">
        <v>1122</v>
      </c>
      <c r="C510" s="122">
        <v>2</v>
      </c>
      <c r="D510" s="79" t="s">
        <v>1088</v>
      </c>
      <c r="E510" s="79" t="s">
        <v>1089</v>
      </c>
      <c r="F510" s="120">
        <v>23</v>
      </c>
      <c r="G510" s="79">
        <v>2012</v>
      </c>
      <c r="H510" s="81" t="s">
        <v>1112</v>
      </c>
      <c r="I510" s="81" t="s">
        <v>1113</v>
      </c>
      <c r="J510" s="81" t="s">
        <v>114</v>
      </c>
      <c r="K510" s="79" t="s">
        <v>594</v>
      </c>
      <c r="L510" s="116" t="s">
        <v>1092</v>
      </c>
      <c r="N510" s="79" t="s">
        <v>149</v>
      </c>
      <c r="O510" s="166">
        <v>1</v>
      </c>
      <c r="P510" s="83">
        <v>150000</v>
      </c>
      <c r="S510" s="122">
        <v>1</v>
      </c>
      <c r="T510" s="117">
        <v>8</v>
      </c>
      <c r="V510" s="79" t="str">
        <f>IF(AND(C510=2, T510&lt;&gt;""), _xlfn.IFNA(VLOOKUP(T510,'kk1'!$B$10:$C$109, 2, FALSE), ""), "")</f>
        <v>Ruang Sekretariat</v>
      </c>
      <c r="X510" s="79" t="str">
        <f t="shared" si="58"/>
        <v/>
      </c>
      <c r="Y510" s="79" t="str">
        <f t="shared" si="59"/>
        <v>Belum diisi</v>
      </c>
      <c r="Z510" s="79">
        <f t="shared" si="60"/>
        <v>0</v>
      </c>
      <c r="AA510" s="79" t="str">
        <f t="shared" si="61"/>
        <v>update ta_kib_b set kd_ruang = 8 where idpemda = '10020010012000453'</v>
      </c>
      <c r="AB510" s="79" t="str">
        <f t="shared" si="62"/>
        <v>Ta_Fn_KIB_B_Sensus</v>
      </c>
      <c r="AC510" s="79" t="str">
        <f t="shared" si="63"/>
        <v/>
      </c>
      <c r="AD510" s="79">
        <f>ROWS($B$13:B510)</f>
        <v>498</v>
      </c>
      <c r="AE510" s="79">
        <f>IF(W510='kk4-7'!$A$1, AD510, "")</f>
        <v>498</v>
      </c>
      <c r="AF510" s="79" t="str">
        <f t="shared" si="64"/>
        <v/>
      </c>
    </row>
    <row r="511" spans="1:32" x14ac:dyDescent="0.25">
      <c r="A511" s="122">
        <f t="shared" si="65"/>
        <v>499</v>
      </c>
      <c r="B511" s="80" t="s">
        <v>1123</v>
      </c>
      <c r="C511" s="122">
        <v>2</v>
      </c>
      <c r="D511" s="79" t="s">
        <v>1088</v>
      </c>
      <c r="E511" s="79" t="s">
        <v>1089</v>
      </c>
      <c r="F511" s="120">
        <v>24</v>
      </c>
      <c r="G511" s="79">
        <v>2012</v>
      </c>
      <c r="H511" s="81" t="s">
        <v>1112</v>
      </c>
      <c r="I511" s="81" t="s">
        <v>1113</v>
      </c>
      <c r="J511" s="81" t="s">
        <v>114</v>
      </c>
      <c r="K511" s="79" t="s">
        <v>594</v>
      </c>
      <c r="L511" s="116" t="s">
        <v>1092</v>
      </c>
      <c r="N511" s="79" t="s">
        <v>149</v>
      </c>
      <c r="O511" s="166">
        <v>1</v>
      </c>
      <c r="P511" s="83">
        <v>150000</v>
      </c>
      <c r="S511" s="122">
        <v>1</v>
      </c>
      <c r="T511" s="117">
        <v>8</v>
      </c>
      <c r="V511" s="79" t="str">
        <f>IF(AND(C511=2, T511&lt;&gt;""), _xlfn.IFNA(VLOOKUP(T511,'kk1'!$B$10:$C$109, 2, FALSE), ""), "")</f>
        <v>Ruang Sekretariat</v>
      </c>
      <c r="X511" s="79" t="str">
        <f t="shared" si="58"/>
        <v/>
      </c>
      <c r="Y511" s="79" t="str">
        <f t="shared" si="59"/>
        <v>Belum diisi</v>
      </c>
      <c r="Z511" s="79">
        <f t="shared" si="60"/>
        <v>0</v>
      </c>
      <c r="AA511" s="79" t="str">
        <f t="shared" si="61"/>
        <v>update ta_kib_b set kd_ruang = 8 where idpemda = '10020010012000454'</v>
      </c>
      <c r="AB511" s="79" t="str">
        <f t="shared" si="62"/>
        <v>Ta_Fn_KIB_B_Sensus</v>
      </c>
      <c r="AC511" s="79" t="str">
        <f t="shared" si="63"/>
        <v/>
      </c>
      <c r="AD511" s="79">
        <f>ROWS($B$13:B511)</f>
        <v>499</v>
      </c>
      <c r="AE511" s="79">
        <f>IF(W511='kk4-7'!$A$1, AD511, "")</f>
        <v>499</v>
      </c>
      <c r="AF511" s="79" t="str">
        <f t="shared" si="64"/>
        <v/>
      </c>
    </row>
    <row r="512" spans="1:32" x14ac:dyDescent="0.25">
      <c r="A512" s="122">
        <f t="shared" si="65"/>
        <v>500</v>
      </c>
      <c r="B512" s="80" t="s">
        <v>1124</v>
      </c>
      <c r="C512" s="122">
        <v>2</v>
      </c>
      <c r="D512" s="79" t="s">
        <v>1088</v>
      </c>
      <c r="E512" s="79" t="s">
        <v>1089</v>
      </c>
      <c r="F512" s="120">
        <v>25</v>
      </c>
      <c r="G512" s="79">
        <v>2012</v>
      </c>
      <c r="H512" s="81" t="s">
        <v>1112</v>
      </c>
      <c r="I512" s="81" t="s">
        <v>1113</v>
      </c>
      <c r="J512" s="81" t="s">
        <v>114</v>
      </c>
      <c r="K512" s="79" t="s">
        <v>594</v>
      </c>
      <c r="L512" s="116" t="s">
        <v>1092</v>
      </c>
      <c r="N512" s="79" t="s">
        <v>149</v>
      </c>
      <c r="O512" s="166">
        <v>1</v>
      </c>
      <c r="P512" s="83">
        <v>150000</v>
      </c>
      <c r="S512" s="122">
        <v>1</v>
      </c>
      <c r="T512" s="117">
        <v>8</v>
      </c>
      <c r="V512" s="79" t="str">
        <f>IF(AND(C512=2, T512&lt;&gt;""), _xlfn.IFNA(VLOOKUP(T512,'kk1'!$B$10:$C$109, 2, FALSE), ""), "")</f>
        <v>Ruang Sekretariat</v>
      </c>
      <c r="X512" s="79" t="str">
        <f t="shared" si="58"/>
        <v/>
      </c>
      <c r="Y512" s="79" t="str">
        <f t="shared" si="59"/>
        <v>Belum diisi</v>
      </c>
      <c r="Z512" s="79">
        <f t="shared" si="60"/>
        <v>0</v>
      </c>
      <c r="AA512" s="79" t="str">
        <f t="shared" si="61"/>
        <v>update ta_kib_b set kd_ruang = 8 where idpemda = '10020010012000455'</v>
      </c>
      <c r="AB512" s="79" t="str">
        <f t="shared" si="62"/>
        <v>Ta_Fn_KIB_B_Sensus</v>
      </c>
      <c r="AC512" s="79" t="str">
        <f t="shared" si="63"/>
        <v/>
      </c>
      <c r="AD512" s="79">
        <f>ROWS($B$13:B512)</f>
        <v>500</v>
      </c>
      <c r="AE512" s="79">
        <f>IF(W512='kk4-7'!$A$1, AD512, "")</f>
        <v>500</v>
      </c>
      <c r="AF512" s="79" t="str">
        <f t="shared" si="64"/>
        <v/>
      </c>
    </row>
    <row r="513" spans="1:32" x14ac:dyDescent="0.25">
      <c r="A513" s="122">
        <f t="shared" si="65"/>
        <v>501</v>
      </c>
      <c r="B513" s="80" t="s">
        <v>1125</v>
      </c>
      <c r="C513" s="122">
        <v>2</v>
      </c>
      <c r="D513" s="79" t="s">
        <v>1088</v>
      </c>
      <c r="E513" s="79" t="s">
        <v>1089</v>
      </c>
      <c r="F513" s="120">
        <v>26</v>
      </c>
      <c r="G513" s="79">
        <v>2012</v>
      </c>
      <c r="H513" s="81" t="s">
        <v>1112</v>
      </c>
      <c r="I513" s="81" t="s">
        <v>1113</v>
      </c>
      <c r="J513" s="81" t="s">
        <v>114</v>
      </c>
      <c r="K513" s="79" t="s">
        <v>594</v>
      </c>
      <c r="L513" s="116" t="s">
        <v>1092</v>
      </c>
      <c r="N513" s="79" t="s">
        <v>149</v>
      </c>
      <c r="O513" s="166">
        <v>1</v>
      </c>
      <c r="P513" s="83">
        <v>150000</v>
      </c>
      <c r="S513" s="122">
        <v>1</v>
      </c>
      <c r="T513" s="117">
        <v>8</v>
      </c>
      <c r="V513" s="79" t="str">
        <f>IF(AND(C513=2, T513&lt;&gt;""), _xlfn.IFNA(VLOOKUP(T513,'kk1'!$B$10:$C$109, 2, FALSE), ""), "")</f>
        <v>Ruang Sekretariat</v>
      </c>
      <c r="X513" s="79" t="str">
        <f t="shared" si="58"/>
        <v/>
      </c>
      <c r="Y513" s="79" t="str">
        <f t="shared" si="59"/>
        <v>Belum diisi</v>
      </c>
      <c r="Z513" s="79">
        <f t="shared" si="60"/>
        <v>0</v>
      </c>
      <c r="AA513" s="79" t="str">
        <f t="shared" si="61"/>
        <v>update ta_kib_b set kd_ruang = 8 where idpemda = '10020010012000456'</v>
      </c>
      <c r="AB513" s="79" t="str">
        <f t="shared" si="62"/>
        <v>Ta_Fn_KIB_B_Sensus</v>
      </c>
      <c r="AC513" s="79" t="str">
        <f t="shared" si="63"/>
        <v/>
      </c>
      <c r="AD513" s="79">
        <f>ROWS($B$13:B513)</f>
        <v>501</v>
      </c>
      <c r="AE513" s="79">
        <f>IF(W513='kk4-7'!$A$1, AD513, "")</f>
        <v>501</v>
      </c>
      <c r="AF513" s="79" t="str">
        <f t="shared" si="64"/>
        <v/>
      </c>
    </row>
    <row r="514" spans="1:32" x14ac:dyDescent="0.25">
      <c r="A514" s="122">
        <f t="shared" si="65"/>
        <v>502</v>
      </c>
      <c r="B514" s="80" t="s">
        <v>1126</v>
      </c>
      <c r="C514" s="122">
        <v>2</v>
      </c>
      <c r="D514" s="79" t="s">
        <v>1088</v>
      </c>
      <c r="E514" s="79" t="s">
        <v>1089</v>
      </c>
      <c r="F514" s="120">
        <v>27</v>
      </c>
      <c r="G514" s="79">
        <v>2012</v>
      </c>
      <c r="H514" s="81" t="s">
        <v>1112</v>
      </c>
      <c r="I514" s="81" t="s">
        <v>1113</v>
      </c>
      <c r="J514" s="81" t="s">
        <v>114</v>
      </c>
      <c r="K514" s="79" t="s">
        <v>594</v>
      </c>
      <c r="L514" s="116" t="s">
        <v>1092</v>
      </c>
      <c r="N514" s="79" t="s">
        <v>149</v>
      </c>
      <c r="O514" s="166">
        <v>1</v>
      </c>
      <c r="P514" s="83">
        <v>150000</v>
      </c>
      <c r="S514" s="122">
        <v>1</v>
      </c>
      <c r="T514" s="117">
        <v>8</v>
      </c>
      <c r="V514" s="79" t="str">
        <f>IF(AND(C514=2, T514&lt;&gt;""), _xlfn.IFNA(VLOOKUP(T514,'kk1'!$B$10:$C$109, 2, FALSE), ""), "")</f>
        <v>Ruang Sekretariat</v>
      </c>
      <c r="X514" s="79" t="str">
        <f t="shared" si="58"/>
        <v/>
      </c>
      <c r="Y514" s="79" t="str">
        <f t="shared" si="59"/>
        <v>Belum diisi</v>
      </c>
      <c r="Z514" s="79">
        <f t="shared" si="60"/>
        <v>0</v>
      </c>
      <c r="AA514" s="79" t="str">
        <f t="shared" si="61"/>
        <v>update ta_kib_b set kd_ruang = 8 where idpemda = '10020010012000457'</v>
      </c>
      <c r="AB514" s="79" t="str">
        <f t="shared" si="62"/>
        <v>Ta_Fn_KIB_B_Sensus</v>
      </c>
      <c r="AC514" s="79" t="str">
        <f t="shared" si="63"/>
        <v/>
      </c>
      <c r="AD514" s="79">
        <f>ROWS($B$13:B514)</f>
        <v>502</v>
      </c>
      <c r="AE514" s="79">
        <f>IF(W514='kk4-7'!$A$1, AD514, "")</f>
        <v>502</v>
      </c>
      <c r="AF514" s="79" t="str">
        <f t="shared" si="64"/>
        <v/>
      </c>
    </row>
    <row r="515" spans="1:32" x14ac:dyDescent="0.25">
      <c r="A515" s="122">
        <f t="shared" si="65"/>
        <v>503</v>
      </c>
      <c r="B515" s="80" t="s">
        <v>1127</v>
      </c>
      <c r="C515" s="122">
        <v>2</v>
      </c>
      <c r="D515" s="79" t="s">
        <v>1088</v>
      </c>
      <c r="E515" s="79" t="s">
        <v>1089</v>
      </c>
      <c r="F515" s="120">
        <v>28</v>
      </c>
      <c r="G515" s="79">
        <v>2012</v>
      </c>
      <c r="H515" s="81" t="s">
        <v>1112</v>
      </c>
      <c r="I515" s="81" t="s">
        <v>1113</v>
      </c>
      <c r="J515" s="81" t="s">
        <v>114</v>
      </c>
      <c r="K515" s="79" t="s">
        <v>594</v>
      </c>
      <c r="L515" s="116" t="s">
        <v>1092</v>
      </c>
      <c r="N515" s="79" t="s">
        <v>149</v>
      </c>
      <c r="O515" s="166">
        <v>1</v>
      </c>
      <c r="P515" s="83">
        <v>150000</v>
      </c>
      <c r="S515" s="122">
        <v>1</v>
      </c>
      <c r="T515" s="117">
        <v>8</v>
      </c>
      <c r="V515" s="79" t="str">
        <f>IF(AND(C515=2, T515&lt;&gt;""), _xlfn.IFNA(VLOOKUP(T515,'kk1'!$B$10:$C$109, 2, FALSE), ""), "")</f>
        <v>Ruang Sekretariat</v>
      </c>
      <c r="X515" s="79" t="str">
        <f t="shared" si="58"/>
        <v/>
      </c>
      <c r="Y515" s="79" t="str">
        <f t="shared" si="59"/>
        <v>Belum diisi</v>
      </c>
      <c r="Z515" s="79">
        <f t="shared" si="60"/>
        <v>0</v>
      </c>
      <c r="AA515" s="79" t="str">
        <f t="shared" si="61"/>
        <v>update ta_kib_b set kd_ruang = 8 where idpemda = '10020010012000458'</v>
      </c>
      <c r="AB515" s="79" t="str">
        <f t="shared" si="62"/>
        <v>Ta_Fn_KIB_B_Sensus</v>
      </c>
      <c r="AC515" s="79" t="str">
        <f t="shared" si="63"/>
        <v/>
      </c>
      <c r="AD515" s="79">
        <f>ROWS($B$13:B515)</f>
        <v>503</v>
      </c>
      <c r="AE515" s="79">
        <f>IF(W515='kk4-7'!$A$1, AD515, "")</f>
        <v>503</v>
      </c>
      <c r="AF515" s="79" t="str">
        <f t="shared" si="64"/>
        <v/>
      </c>
    </row>
    <row r="516" spans="1:32" x14ac:dyDescent="0.25">
      <c r="A516" s="122">
        <f t="shared" si="65"/>
        <v>504</v>
      </c>
      <c r="B516" s="80" t="s">
        <v>1128</v>
      </c>
      <c r="C516" s="122">
        <v>2</v>
      </c>
      <c r="D516" s="79" t="s">
        <v>1088</v>
      </c>
      <c r="E516" s="79" t="s">
        <v>1089</v>
      </c>
      <c r="F516" s="120">
        <v>29</v>
      </c>
      <c r="G516" s="79">
        <v>2012</v>
      </c>
      <c r="H516" s="81" t="s">
        <v>1112</v>
      </c>
      <c r="I516" s="81" t="s">
        <v>1113</v>
      </c>
      <c r="J516" s="81" t="s">
        <v>114</v>
      </c>
      <c r="K516" s="79" t="s">
        <v>594</v>
      </c>
      <c r="L516" s="116" t="s">
        <v>1092</v>
      </c>
      <c r="N516" s="79" t="s">
        <v>149</v>
      </c>
      <c r="O516" s="166">
        <v>1</v>
      </c>
      <c r="P516" s="83">
        <v>150000</v>
      </c>
      <c r="S516" s="122">
        <v>1</v>
      </c>
      <c r="T516" s="117">
        <v>8</v>
      </c>
      <c r="V516" s="79" t="str">
        <f>IF(AND(C516=2, T516&lt;&gt;""), _xlfn.IFNA(VLOOKUP(T516,'kk1'!$B$10:$C$109, 2, FALSE), ""), "")</f>
        <v>Ruang Sekretariat</v>
      </c>
      <c r="X516" s="79" t="str">
        <f t="shared" si="58"/>
        <v/>
      </c>
      <c r="Y516" s="79" t="str">
        <f t="shared" si="59"/>
        <v>Belum diisi</v>
      </c>
      <c r="Z516" s="79">
        <f t="shared" si="60"/>
        <v>0</v>
      </c>
      <c r="AA516" s="79" t="str">
        <f t="shared" si="61"/>
        <v>update ta_kib_b set kd_ruang = 8 where idpemda = '10020010012000459'</v>
      </c>
      <c r="AB516" s="79" t="str">
        <f t="shared" si="62"/>
        <v>Ta_Fn_KIB_B_Sensus</v>
      </c>
      <c r="AC516" s="79" t="str">
        <f t="shared" si="63"/>
        <v/>
      </c>
      <c r="AD516" s="79">
        <f>ROWS($B$13:B516)</f>
        <v>504</v>
      </c>
      <c r="AE516" s="79">
        <f>IF(W516='kk4-7'!$A$1, AD516, "")</f>
        <v>504</v>
      </c>
      <c r="AF516" s="79" t="str">
        <f t="shared" si="64"/>
        <v/>
      </c>
    </row>
    <row r="517" spans="1:32" x14ac:dyDescent="0.25">
      <c r="A517" s="122">
        <f t="shared" si="65"/>
        <v>505</v>
      </c>
      <c r="B517" s="80" t="s">
        <v>1129</v>
      </c>
      <c r="C517" s="122">
        <v>2</v>
      </c>
      <c r="D517" s="79" t="s">
        <v>1088</v>
      </c>
      <c r="E517" s="79" t="s">
        <v>1089</v>
      </c>
      <c r="F517" s="120">
        <v>30</v>
      </c>
      <c r="G517" s="79">
        <v>2012</v>
      </c>
      <c r="H517" s="81" t="s">
        <v>1112</v>
      </c>
      <c r="I517" s="81" t="s">
        <v>1113</v>
      </c>
      <c r="J517" s="81" t="s">
        <v>114</v>
      </c>
      <c r="K517" s="79" t="s">
        <v>594</v>
      </c>
      <c r="L517" s="116" t="s">
        <v>1092</v>
      </c>
      <c r="N517" s="79" t="s">
        <v>149</v>
      </c>
      <c r="O517" s="166">
        <v>1</v>
      </c>
      <c r="P517" s="83">
        <v>150000</v>
      </c>
      <c r="S517" s="122">
        <v>1</v>
      </c>
      <c r="T517" s="117">
        <v>8</v>
      </c>
      <c r="V517" s="79" t="str">
        <f>IF(AND(C517=2, T517&lt;&gt;""), _xlfn.IFNA(VLOOKUP(T517,'kk1'!$B$10:$C$109, 2, FALSE), ""), "")</f>
        <v>Ruang Sekretariat</v>
      </c>
      <c r="X517" s="79" t="str">
        <f t="shared" si="58"/>
        <v/>
      </c>
      <c r="Y517" s="79" t="str">
        <f t="shared" si="59"/>
        <v>Belum diisi</v>
      </c>
      <c r="Z517" s="79">
        <f t="shared" si="60"/>
        <v>0</v>
      </c>
      <c r="AA517" s="79" t="str">
        <f t="shared" si="61"/>
        <v>update ta_kib_b set kd_ruang = 8 where idpemda = '10020010012000460'</v>
      </c>
      <c r="AB517" s="79" t="str">
        <f t="shared" si="62"/>
        <v>Ta_Fn_KIB_B_Sensus</v>
      </c>
      <c r="AC517" s="79" t="str">
        <f t="shared" si="63"/>
        <v/>
      </c>
      <c r="AD517" s="79">
        <f>ROWS($B$13:B517)</f>
        <v>505</v>
      </c>
      <c r="AE517" s="79">
        <f>IF(W517='kk4-7'!$A$1, AD517, "")</f>
        <v>505</v>
      </c>
      <c r="AF517" s="79" t="str">
        <f t="shared" si="64"/>
        <v/>
      </c>
    </row>
    <row r="518" spans="1:32" x14ac:dyDescent="0.25">
      <c r="A518" s="122">
        <f t="shared" si="65"/>
        <v>506</v>
      </c>
      <c r="B518" s="80" t="s">
        <v>1130</v>
      </c>
      <c r="C518" s="122">
        <v>2</v>
      </c>
      <c r="D518" s="79" t="s">
        <v>1088</v>
      </c>
      <c r="E518" s="79" t="s">
        <v>1089</v>
      </c>
      <c r="F518" s="120">
        <v>31</v>
      </c>
      <c r="G518" s="79">
        <v>2012</v>
      </c>
      <c r="H518" s="81" t="s">
        <v>1112</v>
      </c>
      <c r="I518" s="81" t="s">
        <v>1113</v>
      </c>
      <c r="J518" s="81" t="s">
        <v>114</v>
      </c>
      <c r="K518" s="79" t="s">
        <v>594</v>
      </c>
      <c r="L518" s="116" t="s">
        <v>1092</v>
      </c>
      <c r="N518" s="79" t="s">
        <v>149</v>
      </c>
      <c r="O518" s="166">
        <v>1</v>
      </c>
      <c r="P518" s="83">
        <v>150000</v>
      </c>
      <c r="S518" s="122">
        <v>1</v>
      </c>
      <c r="T518" s="117">
        <v>14</v>
      </c>
      <c r="V518" s="79" t="str">
        <f>IF(AND(C518=2, T518&lt;&gt;""), _xlfn.IFNA(VLOOKUP(T518,'kk1'!$B$10:$C$109, 2, FALSE), ""), "")</f>
        <v>Ruang Bidang PP, PA</v>
      </c>
      <c r="X518" s="79" t="str">
        <f t="shared" si="58"/>
        <v/>
      </c>
      <c r="Y518" s="79" t="str">
        <f t="shared" si="59"/>
        <v>Belum diisi</v>
      </c>
      <c r="Z518" s="79">
        <f t="shared" si="60"/>
        <v>0</v>
      </c>
      <c r="AA518" s="79" t="str">
        <f t="shared" si="61"/>
        <v>update ta_kib_b set kd_ruang = 14 where idpemda = '10020010012000461'</v>
      </c>
      <c r="AB518" s="79" t="str">
        <f t="shared" si="62"/>
        <v>Ta_Fn_KIB_B_Sensus</v>
      </c>
      <c r="AC518" s="79" t="str">
        <f t="shared" si="63"/>
        <v/>
      </c>
      <c r="AD518" s="79">
        <f>ROWS($B$13:B518)</f>
        <v>506</v>
      </c>
      <c r="AE518" s="79">
        <f>IF(W518='kk4-7'!$A$1, AD518, "")</f>
        <v>506</v>
      </c>
      <c r="AF518" s="79" t="str">
        <f t="shared" si="64"/>
        <v/>
      </c>
    </row>
    <row r="519" spans="1:32" x14ac:dyDescent="0.25">
      <c r="A519" s="122">
        <f t="shared" si="65"/>
        <v>507</v>
      </c>
      <c r="B519" s="80" t="s">
        <v>1131</v>
      </c>
      <c r="C519" s="122">
        <v>2</v>
      </c>
      <c r="D519" s="79" t="s">
        <v>1088</v>
      </c>
      <c r="E519" s="79" t="s">
        <v>1089</v>
      </c>
      <c r="F519" s="120">
        <v>32</v>
      </c>
      <c r="G519" s="79">
        <v>2012</v>
      </c>
      <c r="H519" s="81" t="s">
        <v>1112</v>
      </c>
      <c r="I519" s="81" t="s">
        <v>1113</v>
      </c>
      <c r="J519" s="81" t="s">
        <v>114</v>
      </c>
      <c r="K519" s="79" t="s">
        <v>594</v>
      </c>
      <c r="L519" s="116" t="s">
        <v>1092</v>
      </c>
      <c r="N519" s="79" t="s">
        <v>149</v>
      </c>
      <c r="O519" s="166">
        <v>1</v>
      </c>
      <c r="P519" s="83">
        <v>150000</v>
      </c>
      <c r="S519" s="122">
        <v>1</v>
      </c>
      <c r="T519" s="117">
        <v>12</v>
      </c>
      <c r="V519" s="79" t="str">
        <f>IF(AND(C519=2, T519&lt;&gt;""), _xlfn.IFNA(VLOOKUP(T519,'kk1'!$B$10:$C$109, 2, FALSE), ""), "")</f>
        <v>Ruang Bidang KB</v>
      </c>
      <c r="X519" s="79" t="str">
        <f t="shared" si="58"/>
        <v/>
      </c>
      <c r="Y519" s="79" t="str">
        <f t="shared" si="59"/>
        <v>Belum diisi</v>
      </c>
      <c r="Z519" s="79">
        <f t="shared" si="60"/>
        <v>0</v>
      </c>
      <c r="AA519" s="79" t="str">
        <f t="shared" si="61"/>
        <v>update ta_kib_b set kd_ruang = 12 where idpemda = '10020010012000462'</v>
      </c>
      <c r="AB519" s="79" t="str">
        <f t="shared" si="62"/>
        <v>Ta_Fn_KIB_B_Sensus</v>
      </c>
      <c r="AC519" s="79" t="str">
        <f t="shared" si="63"/>
        <v/>
      </c>
      <c r="AD519" s="79">
        <f>ROWS($B$13:B519)</f>
        <v>507</v>
      </c>
      <c r="AE519" s="79">
        <f>IF(W519='kk4-7'!$A$1, AD519, "")</f>
        <v>507</v>
      </c>
      <c r="AF519" s="79" t="str">
        <f t="shared" si="64"/>
        <v/>
      </c>
    </row>
    <row r="520" spans="1:32" x14ac:dyDescent="0.25">
      <c r="A520" s="122">
        <f t="shared" si="65"/>
        <v>508</v>
      </c>
      <c r="B520" s="80" t="s">
        <v>1132</v>
      </c>
      <c r="C520" s="122">
        <v>2</v>
      </c>
      <c r="D520" s="79" t="s">
        <v>1088</v>
      </c>
      <c r="E520" s="79" t="s">
        <v>1089</v>
      </c>
      <c r="F520" s="120">
        <v>33</v>
      </c>
      <c r="G520" s="79">
        <v>2016</v>
      </c>
      <c r="H520" s="81" t="s">
        <v>1133</v>
      </c>
      <c r="I520" s="81" t="s">
        <v>114</v>
      </c>
      <c r="J520" s="81" t="s">
        <v>114</v>
      </c>
      <c r="K520" s="79" t="s">
        <v>594</v>
      </c>
      <c r="L520" s="116" t="s">
        <v>1092</v>
      </c>
      <c r="N520" s="79" t="s">
        <v>149</v>
      </c>
      <c r="O520" s="166">
        <v>1</v>
      </c>
      <c r="P520" s="83">
        <v>730000</v>
      </c>
      <c r="Q520" s="79" t="s">
        <v>1134</v>
      </c>
      <c r="S520" s="122">
        <v>1</v>
      </c>
      <c r="T520" s="117">
        <v>19</v>
      </c>
      <c r="V520" s="79" t="str">
        <f>IF(AND(C520=2, T520&lt;&gt;""), _xlfn.IFNA(VLOOKUP(T520,'kk1'!$B$10:$C$109, 2, FALSE), ""), "")</f>
        <v>Balai Penyuluh JUMANTONO</v>
      </c>
      <c r="X520" s="79" t="str">
        <f t="shared" si="58"/>
        <v/>
      </c>
      <c r="Y520" s="79" t="str">
        <f t="shared" si="59"/>
        <v>Belum diisi</v>
      </c>
      <c r="Z520" s="79">
        <f t="shared" si="60"/>
        <v>0</v>
      </c>
      <c r="AA520" s="79" t="str">
        <f t="shared" si="61"/>
        <v>update ta_kib_b set kd_ruang = 19 where idpemda = '10020010012000793'</v>
      </c>
      <c r="AB520" s="79" t="str">
        <f t="shared" si="62"/>
        <v>Ta_Fn_KIB_B_Sensus</v>
      </c>
      <c r="AC520" s="79" t="str">
        <f t="shared" si="63"/>
        <v/>
      </c>
      <c r="AD520" s="79">
        <f>ROWS($B$13:B520)</f>
        <v>508</v>
      </c>
      <c r="AE520" s="79">
        <f>IF(W520='kk4-7'!$A$1, AD520, "")</f>
        <v>508</v>
      </c>
      <c r="AF520" s="79" t="str">
        <f t="shared" si="64"/>
        <v/>
      </c>
    </row>
    <row r="521" spans="1:32" x14ac:dyDescent="0.25">
      <c r="A521" s="122">
        <f t="shared" si="65"/>
        <v>509</v>
      </c>
      <c r="B521" s="80" t="s">
        <v>1135</v>
      </c>
      <c r="C521" s="122">
        <v>2</v>
      </c>
      <c r="D521" s="79" t="s">
        <v>1088</v>
      </c>
      <c r="E521" s="79" t="s">
        <v>1089</v>
      </c>
      <c r="F521" s="120">
        <v>34</v>
      </c>
      <c r="G521" s="79">
        <v>2017</v>
      </c>
      <c r="H521" s="81" t="s">
        <v>1136</v>
      </c>
      <c r="J521" s="81" t="s">
        <v>114</v>
      </c>
      <c r="K521" s="79" t="s">
        <v>594</v>
      </c>
      <c r="N521" s="79" t="s">
        <v>149</v>
      </c>
      <c r="O521" s="166">
        <v>1</v>
      </c>
      <c r="P521" s="83">
        <v>432500</v>
      </c>
      <c r="Q521" s="79" t="s">
        <v>393</v>
      </c>
      <c r="S521" s="122">
        <v>1</v>
      </c>
      <c r="T521" s="117">
        <v>10</v>
      </c>
      <c r="V521" s="79" t="str">
        <f>IF(AND(C521=2, T521&lt;&gt;""), _xlfn.IFNA(VLOOKUP(T521,'kk1'!$B$10:$C$109, 2, FALSE), ""), "")</f>
        <v>Ruang Gudang 2</v>
      </c>
      <c r="X521" s="79" t="str">
        <f t="shared" si="58"/>
        <v/>
      </c>
      <c r="Y521" s="79" t="str">
        <f t="shared" si="59"/>
        <v>Belum diisi</v>
      </c>
      <c r="Z521" s="79">
        <f t="shared" si="60"/>
        <v>0</v>
      </c>
      <c r="AA521" s="79" t="str">
        <f t="shared" si="61"/>
        <v>update ta_kib_b set kd_ruang = 10 where idpemda = '10020010012000856'</v>
      </c>
      <c r="AB521" s="79" t="str">
        <f t="shared" si="62"/>
        <v>Ta_Fn_KIB_B_Sensus</v>
      </c>
      <c r="AC521" s="79" t="str">
        <f t="shared" si="63"/>
        <v/>
      </c>
      <c r="AD521" s="79">
        <f>ROWS($B$13:B521)</f>
        <v>509</v>
      </c>
      <c r="AE521" s="79">
        <f>IF(W521='kk4-7'!$A$1, AD521, "")</f>
        <v>509</v>
      </c>
      <c r="AF521" s="79" t="str">
        <f t="shared" si="64"/>
        <v/>
      </c>
    </row>
    <row r="522" spans="1:32" x14ac:dyDescent="0.25">
      <c r="A522" s="122">
        <f t="shared" si="65"/>
        <v>510</v>
      </c>
      <c r="B522" s="80" t="s">
        <v>1137</v>
      </c>
      <c r="C522" s="122">
        <v>2</v>
      </c>
      <c r="D522" s="79" t="s">
        <v>1088</v>
      </c>
      <c r="E522" s="79" t="s">
        <v>1089</v>
      </c>
      <c r="F522" s="120">
        <v>35</v>
      </c>
      <c r="G522" s="79">
        <v>2017</v>
      </c>
      <c r="H522" s="81" t="s">
        <v>1136</v>
      </c>
      <c r="J522" s="81" t="s">
        <v>114</v>
      </c>
      <c r="K522" s="79" t="s">
        <v>594</v>
      </c>
      <c r="N522" s="79" t="s">
        <v>149</v>
      </c>
      <c r="O522" s="166">
        <v>1</v>
      </c>
      <c r="P522" s="83">
        <v>432500</v>
      </c>
      <c r="Q522" s="79" t="s">
        <v>393</v>
      </c>
      <c r="S522" s="122">
        <v>1</v>
      </c>
      <c r="T522" s="117">
        <v>10</v>
      </c>
      <c r="V522" s="79" t="str">
        <f>IF(AND(C522=2, T522&lt;&gt;""), _xlfn.IFNA(VLOOKUP(T522,'kk1'!$B$10:$C$109, 2, FALSE), ""), "")</f>
        <v>Ruang Gudang 2</v>
      </c>
      <c r="X522" s="79" t="str">
        <f t="shared" si="58"/>
        <v/>
      </c>
      <c r="Y522" s="79" t="str">
        <f t="shared" si="59"/>
        <v>Belum diisi</v>
      </c>
      <c r="Z522" s="79">
        <f t="shared" si="60"/>
        <v>0</v>
      </c>
      <c r="AA522" s="79" t="str">
        <f t="shared" si="61"/>
        <v>update ta_kib_b set kd_ruang = 10 where idpemda = '10020010012000857'</v>
      </c>
      <c r="AB522" s="79" t="str">
        <f t="shared" si="62"/>
        <v>Ta_Fn_KIB_B_Sensus</v>
      </c>
      <c r="AC522" s="79" t="str">
        <f t="shared" si="63"/>
        <v/>
      </c>
      <c r="AD522" s="79">
        <f>ROWS($B$13:B522)</f>
        <v>510</v>
      </c>
      <c r="AE522" s="79">
        <f>IF(W522='kk4-7'!$A$1, AD522, "")</f>
        <v>510</v>
      </c>
      <c r="AF522" s="79" t="str">
        <f t="shared" si="64"/>
        <v/>
      </c>
    </row>
    <row r="523" spans="1:32" x14ac:dyDescent="0.25">
      <c r="A523" s="122">
        <f t="shared" si="65"/>
        <v>511</v>
      </c>
      <c r="B523" s="80" t="s">
        <v>1138</v>
      </c>
      <c r="C523" s="122">
        <v>2</v>
      </c>
      <c r="D523" s="79" t="s">
        <v>1088</v>
      </c>
      <c r="E523" s="79" t="s">
        <v>1089</v>
      </c>
      <c r="F523" s="120">
        <v>36</v>
      </c>
      <c r="G523" s="79">
        <v>2017</v>
      </c>
      <c r="H523" s="81" t="s">
        <v>1136</v>
      </c>
      <c r="J523" s="81" t="s">
        <v>114</v>
      </c>
      <c r="K523" s="79" t="s">
        <v>594</v>
      </c>
      <c r="N523" s="79" t="s">
        <v>149</v>
      </c>
      <c r="O523" s="166">
        <v>1</v>
      </c>
      <c r="P523" s="83">
        <v>432500</v>
      </c>
      <c r="Q523" s="79" t="s">
        <v>393</v>
      </c>
      <c r="S523" s="122">
        <v>1</v>
      </c>
      <c r="T523" s="117">
        <v>10</v>
      </c>
      <c r="V523" s="79" t="str">
        <f>IF(AND(C523=2, T523&lt;&gt;""), _xlfn.IFNA(VLOOKUP(T523,'kk1'!$B$10:$C$109, 2, FALSE), ""), "")</f>
        <v>Ruang Gudang 2</v>
      </c>
      <c r="X523" s="79" t="str">
        <f t="shared" si="58"/>
        <v/>
      </c>
      <c r="Y523" s="79" t="str">
        <f t="shared" si="59"/>
        <v>Belum diisi</v>
      </c>
      <c r="Z523" s="79">
        <f t="shared" si="60"/>
        <v>0</v>
      </c>
      <c r="AA523" s="79" t="str">
        <f t="shared" si="61"/>
        <v>update ta_kib_b set kd_ruang = 10 where idpemda = '10020010012000858'</v>
      </c>
      <c r="AB523" s="79" t="str">
        <f t="shared" si="62"/>
        <v>Ta_Fn_KIB_B_Sensus</v>
      </c>
      <c r="AC523" s="79" t="str">
        <f t="shared" si="63"/>
        <v/>
      </c>
      <c r="AD523" s="79">
        <f>ROWS($B$13:B523)</f>
        <v>511</v>
      </c>
      <c r="AE523" s="79">
        <f>IF(W523='kk4-7'!$A$1, AD523, "")</f>
        <v>511</v>
      </c>
      <c r="AF523" s="79" t="str">
        <f t="shared" si="64"/>
        <v/>
      </c>
    </row>
    <row r="524" spans="1:32" x14ac:dyDescent="0.25">
      <c r="A524" s="122">
        <f t="shared" si="65"/>
        <v>512</v>
      </c>
      <c r="B524" s="80" t="s">
        <v>1139</v>
      </c>
      <c r="C524" s="122">
        <v>2</v>
      </c>
      <c r="D524" s="79" t="s">
        <v>1088</v>
      </c>
      <c r="E524" s="79" t="s">
        <v>1089</v>
      </c>
      <c r="F524" s="120">
        <v>37</v>
      </c>
      <c r="G524" s="79">
        <v>2017</v>
      </c>
      <c r="H524" s="81" t="s">
        <v>1133</v>
      </c>
      <c r="J524" s="81" t="s">
        <v>114</v>
      </c>
      <c r="K524" s="79" t="s">
        <v>594</v>
      </c>
      <c r="N524" s="79" t="s">
        <v>149</v>
      </c>
      <c r="O524" s="166">
        <v>1</v>
      </c>
      <c r="P524" s="83">
        <v>370000</v>
      </c>
      <c r="Q524" s="79" t="s">
        <v>449</v>
      </c>
      <c r="S524" s="122">
        <v>1</v>
      </c>
      <c r="T524" s="117">
        <v>18</v>
      </c>
      <c r="V524" s="79" t="str">
        <f>IF(AND(C524=2, T524&lt;&gt;""), _xlfn.IFNA(VLOOKUP(T524,'kk1'!$B$10:$C$109, 2, FALSE), ""), "")</f>
        <v>Balai Penyuluh JUMAPOLO</v>
      </c>
      <c r="X524" s="79" t="str">
        <f t="shared" si="58"/>
        <v/>
      </c>
      <c r="Y524" s="79" t="str">
        <f t="shared" si="59"/>
        <v>Belum diisi</v>
      </c>
      <c r="Z524" s="79">
        <f t="shared" si="60"/>
        <v>0</v>
      </c>
      <c r="AA524" s="79" t="str">
        <f t="shared" si="61"/>
        <v>update ta_kib_b set kd_ruang = 18 where idpemda = '10020010012000880'</v>
      </c>
      <c r="AB524" s="79" t="str">
        <f t="shared" si="62"/>
        <v>Ta_Fn_KIB_B_Sensus</v>
      </c>
      <c r="AC524" s="79" t="str">
        <f t="shared" si="63"/>
        <v/>
      </c>
      <c r="AD524" s="79">
        <f>ROWS($B$13:B524)</f>
        <v>512</v>
      </c>
      <c r="AE524" s="79">
        <f>IF(W524='kk4-7'!$A$1, AD524, "")</f>
        <v>512</v>
      </c>
      <c r="AF524" s="79" t="str">
        <f t="shared" si="64"/>
        <v/>
      </c>
    </row>
    <row r="525" spans="1:32" x14ac:dyDescent="0.25">
      <c r="A525" s="122">
        <f t="shared" si="65"/>
        <v>513</v>
      </c>
      <c r="B525" s="80" t="s">
        <v>1140</v>
      </c>
      <c r="C525" s="122">
        <v>2</v>
      </c>
      <c r="D525" s="79" t="s">
        <v>1141</v>
      </c>
      <c r="E525" s="79" t="s">
        <v>1142</v>
      </c>
      <c r="F525" s="120">
        <v>1</v>
      </c>
      <c r="G525" s="79">
        <v>2012</v>
      </c>
      <c r="H525" s="81" t="s">
        <v>1143</v>
      </c>
      <c r="I525" s="81" t="s">
        <v>1144</v>
      </c>
      <c r="J525" s="81" t="s">
        <v>114</v>
      </c>
      <c r="K525" s="79" t="s">
        <v>594</v>
      </c>
      <c r="L525" s="116" t="s">
        <v>1145</v>
      </c>
      <c r="N525" s="79" t="s">
        <v>149</v>
      </c>
      <c r="O525" s="166">
        <v>1</v>
      </c>
      <c r="P525" s="83">
        <v>275000</v>
      </c>
      <c r="S525" s="122">
        <v>1</v>
      </c>
      <c r="T525" s="117">
        <v>17</v>
      </c>
      <c r="V525" s="79" t="str">
        <f>IF(AND(C525=2, T525&lt;&gt;""), _xlfn.IFNA(VLOOKUP(T525,'kk1'!$B$10:$C$109, 2, FALSE), ""), "")</f>
        <v>Balai Penyuluh JATIYOSO</v>
      </c>
      <c r="W525" s="117">
        <v>3</v>
      </c>
      <c r="X525" s="79" t="str">
        <f t="shared" si="58"/>
        <v>Rusak Berat</v>
      </c>
      <c r="Y525" s="79" t="str">
        <f t="shared" si="59"/>
        <v>Benar</v>
      </c>
      <c r="Z525" s="79">
        <f t="shared" si="60"/>
        <v>1</v>
      </c>
      <c r="AA525" s="79" t="str">
        <f t="shared" si="61"/>
        <v>update ta_kib_b set kd_ruang = 17 where idpemda = '10020010012000463'</v>
      </c>
      <c r="AB525" s="79" t="str">
        <f t="shared" si="62"/>
        <v>Ta_Fn_KIB_B_Sensus</v>
      </c>
      <c r="AC525" s="79" t="str">
        <f t="shared" si="63"/>
        <v>update Ta_Fn_KIB_B_Sensus set sensus = 3 where idpemda = '10020010012000463'</v>
      </c>
      <c r="AD525" s="79">
        <f>ROWS($B$13:B525)</f>
        <v>513</v>
      </c>
      <c r="AE525" s="79" t="str">
        <f>IF(W525='kk4-7'!$A$1, AD525, "")</f>
        <v/>
      </c>
      <c r="AF525" s="79" t="str">
        <f t="shared" si="64"/>
        <v/>
      </c>
    </row>
    <row r="526" spans="1:32" x14ac:dyDescent="0.25">
      <c r="A526" s="122">
        <f t="shared" si="65"/>
        <v>514</v>
      </c>
      <c r="B526" s="80" t="s">
        <v>1146</v>
      </c>
      <c r="C526" s="122">
        <v>2</v>
      </c>
      <c r="D526" s="79" t="s">
        <v>1141</v>
      </c>
      <c r="E526" s="79" t="s">
        <v>1142</v>
      </c>
      <c r="F526" s="120">
        <v>2</v>
      </c>
      <c r="G526" s="79">
        <v>2012</v>
      </c>
      <c r="H526" s="81" t="s">
        <v>1143</v>
      </c>
      <c r="I526" s="81" t="s">
        <v>1144</v>
      </c>
      <c r="J526" s="81" t="s">
        <v>114</v>
      </c>
      <c r="K526" s="79" t="s">
        <v>594</v>
      </c>
      <c r="L526" s="116" t="s">
        <v>1145</v>
      </c>
      <c r="N526" s="79" t="s">
        <v>149</v>
      </c>
      <c r="O526" s="166">
        <v>1</v>
      </c>
      <c r="P526" s="83">
        <v>275000</v>
      </c>
      <c r="S526" s="122">
        <v>1</v>
      </c>
      <c r="T526" s="117">
        <v>17</v>
      </c>
      <c r="V526" s="79" t="str">
        <f>IF(AND(C526=2, T526&lt;&gt;""), _xlfn.IFNA(VLOOKUP(T526,'kk1'!$B$10:$C$109, 2, FALSE), ""), "")</f>
        <v>Balai Penyuluh JATIYOSO</v>
      </c>
      <c r="W526" s="117">
        <v>3</v>
      </c>
      <c r="X526" s="79" t="str">
        <f t="shared" ref="X526:X589" si="66">IF(W526=1,"Baik",IF(W526=2,"Kurang Baik",IF(W526=3,"Rusak Berat",IF(W526=4,"Tidak Ditemukan",""))))</f>
        <v>Rusak Berat</v>
      </c>
      <c r="Y526" s="79" t="str">
        <f t="shared" ref="Y526:Y589" si="67">IF(W526="", "Belum diisi", IF(OR(W526=1, W526=2, W526=3, W526=4), IF(W526&lt;S526, "Salah", "Benar"), "Salah" ))</f>
        <v>Benar</v>
      </c>
      <c r="Z526" s="79">
        <f t="shared" ref="Z526:Z589" si="68">IF(OR(W526="", Y526="Salah"), 0, 1)</f>
        <v>1</v>
      </c>
      <c r="AA526" s="79" t="str">
        <f t="shared" ref="AA526:AA589" si="69">IF(AND(C526=2, T526&lt;&gt;""), "update ta_kib_b set kd_ruang = "&amp;T526&amp;" where idpemda = '"&amp;B526&amp;"'", "")</f>
        <v>update ta_kib_b set kd_ruang = 17 where idpemda = '10020010012000464'</v>
      </c>
      <c r="AB526" s="79" t="str">
        <f t="shared" ref="AB526:AB589" si="70">IF(C526=1, "Ta_Fn_KIB_A_Sensus", IF(C526=2, "Ta_Fn_KIB_B_Sensus", IF(C526=3, "Ta_Fn_KIB_C_Sensus", IF(C526=4, "Ta_Fn_KIB_D_Sensus", IF(C526=5, "Ta_Fn_KIB_E_Sensus", "")))))</f>
        <v>Ta_Fn_KIB_B_Sensus</v>
      </c>
      <c r="AC526" s="79" t="str">
        <f t="shared" ref="AC526:AC589" si="71">IF(AND(W526&lt;&gt;"", AB526&lt;&gt;""), "update "&amp;AB526&amp;" set sensus = "&amp;W526&amp;" where idpemda = '"&amp;B526&amp;"'", "")</f>
        <v>update Ta_Fn_KIB_B_Sensus set sensus = 3 where idpemda = '10020010012000464'</v>
      </c>
      <c r="AD526" s="79">
        <f>ROWS($B$13:B526)</f>
        <v>514</v>
      </c>
      <c r="AE526" s="79" t="str">
        <f>IF(W526='kk4-7'!$A$1, AD526, "")</f>
        <v/>
      </c>
      <c r="AF526" s="79" t="str">
        <f t="shared" ref="AF526:AF589" si="72">IFERROR(SMALL($AE$13:$AE$1063, AD526), "")</f>
        <v/>
      </c>
    </row>
    <row r="527" spans="1:32" x14ac:dyDescent="0.25">
      <c r="A527" s="122">
        <f t="shared" ref="A527:A590" si="73">IF(B527&lt;&gt;"", A526+1, "")</f>
        <v>515</v>
      </c>
      <c r="B527" s="80" t="s">
        <v>1147</v>
      </c>
      <c r="C527" s="122">
        <v>2</v>
      </c>
      <c r="D527" s="79" t="s">
        <v>1141</v>
      </c>
      <c r="E527" s="79" t="s">
        <v>1142</v>
      </c>
      <c r="F527" s="120">
        <v>3</v>
      </c>
      <c r="G527" s="79">
        <v>2012</v>
      </c>
      <c r="H527" s="81" t="s">
        <v>1143</v>
      </c>
      <c r="I527" s="81" t="s">
        <v>1144</v>
      </c>
      <c r="J527" s="81" t="s">
        <v>114</v>
      </c>
      <c r="K527" s="79" t="s">
        <v>594</v>
      </c>
      <c r="L527" s="116" t="s">
        <v>1145</v>
      </c>
      <c r="N527" s="79" t="s">
        <v>149</v>
      </c>
      <c r="O527" s="166">
        <v>1</v>
      </c>
      <c r="P527" s="83">
        <v>275000</v>
      </c>
      <c r="R527" s="81" t="s">
        <v>2132</v>
      </c>
      <c r="S527" s="122">
        <v>1</v>
      </c>
      <c r="T527" s="117">
        <v>26</v>
      </c>
      <c r="V527" s="79" t="str">
        <f>IF(AND(C527=2, T527&lt;&gt;""), _xlfn.IFNA(VLOOKUP(T527,'kk1'!$B$10:$C$109, 2, FALSE), ""), "")</f>
        <v>Balai Penyuluh JATEN</v>
      </c>
      <c r="W527" s="117">
        <v>4</v>
      </c>
      <c r="X527" s="79" t="str">
        <f t="shared" si="66"/>
        <v>Tidak Ditemukan</v>
      </c>
      <c r="Y527" s="79" t="str">
        <f t="shared" si="67"/>
        <v>Benar</v>
      </c>
      <c r="Z527" s="79">
        <f t="shared" si="68"/>
        <v>1</v>
      </c>
      <c r="AA527" s="79" t="str">
        <f t="shared" si="69"/>
        <v>update ta_kib_b set kd_ruang = 26 where idpemda = '10020010012000465'</v>
      </c>
      <c r="AB527" s="79" t="str">
        <f t="shared" si="70"/>
        <v>Ta_Fn_KIB_B_Sensus</v>
      </c>
      <c r="AC527" s="79" t="str">
        <f t="shared" si="71"/>
        <v>update Ta_Fn_KIB_B_Sensus set sensus = 4 where idpemda = '10020010012000465'</v>
      </c>
      <c r="AD527" s="79">
        <f>ROWS($B$13:B527)</f>
        <v>515</v>
      </c>
      <c r="AE527" s="79" t="str">
        <f>IF(W527='kk4-7'!$A$1, AD527, "")</f>
        <v/>
      </c>
      <c r="AF527" s="79" t="str">
        <f t="shared" si="72"/>
        <v/>
      </c>
    </row>
    <row r="528" spans="1:32" x14ac:dyDescent="0.25">
      <c r="A528" s="122">
        <f t="shared" si="73"/>
        <v>516</v>
      </c>
      <c r="B528" s="80" t="s">
        <v>1148</v>
      </c>
      <c r="C528" s="122">
        <v>2</v>
      </c>
      <c r="D528" s="79" t="s">
        <v>1141</v>
      </c>
      <c r="E528" s="79" t="s">
        <v>1142</v>
      </c>
      <c r="F528" s="120">
        <v>4</v>
      </c>
      <c r="G528" s="79">
        <v>2012</v>
      </c>
      <c r="H528" s="81" t="s">
        <v>1143</v>
      </c>
      <c r="I528" s="81" t="s">
        <v>1144</v>
      </c>
      <c r="J528" s="81" t="s">
        <v>114</v>
      </c>
      <c r="K528" s="79" t="s">
        <v>594</v>
      </c>
      <c r="L528" s="116" t="s">
        <v>1145</v>
      </c>
      <c r="N528" s="79" t="s">
        <v>149</v>
      </c>
      <c r="O528" s="166">
        <v>1</v>
      </c>
      <c r="P528" s="83">
        <v>275000</v>
      </c>
      <c r="R528" s="81" t="s">
        <v>2133</v>
      </c>
      <c r="S528" s="122">
        <v>1</v>
      </c>
      <c r="T528" s="117">
        <v>26</v>
      </c>
      <c r="V528" s="79" t="str">
        <f>IF(AND(C528=2, T528&lt;&gt;""), _xlfn.IFNA(VLOOKUP(T528,'kk1'!$B$10:$C$109, 2, FALSE), ""), "")</f>
        <v>Balai Penyuluh JATEN</v>
      </c>
      <c r="W528" s="117">
        <v>4</v>
      </c>
      <c r="X528" s="79" t="str">
        <f t="shared" si="66"/>
        <v>Tidak Ditemukan</v>
      </c>
      <c r="Y528" s="79" t="str">
        <f t="shared" si="67"/>
        <v>Benar</v>
      </c>
      <c r="Z528" s="79">
        <f t="shared" si="68"/>
        <v>1</v>
      </c>
      <c r="AA528" s="79" t="str">
        <f t="shared" si="69"/>
        <v>update ta_kib_b set kd_ruang = 26 where idpemda = '10020010012000466'</v>
      </c>
      <c r="AB528" s="79" t="str">
        <f t="shared" si="70"/>
        <v>Ta_Fn_KIB_B_Sensus</v>
      </c>
      <c r="AC528" s="79" t="str">
        <f t="shared" si="71"/>
        <v>update Ta_Fn_KIB_B_Sensus set sensus = 4 where idpemda = '10020010012000466'</v>
      </c>
      <c r="AD528" s="79">
        <f>ROWS($B$13:B528)</f>
        <v>516</v>
      </c>
      <c r="AE528" s="79" t="str">
        <f>IF(W528='kk4-7'!$A$1, AD528, "")</f>
        <v/>
      </c>
      <c r="AF528" s="79" t="str">
        <f t="shared" si="72"/>
        <v/>
      </c>
    </row>
    <row r="529" spans="1:45" x14ac:dyDescent="0.25">
      <c r="A529" s="122">
        <f t="shared" si="73"/>
        <v>517</v>
      </c>
      <c r="B529" s="80" t="s">
        <v>1149</v>
      </c>
      <c r="C529" s="122">
        <v>2</v>
      </c>
      <c r="D529" s="79" t="s">
        <v>1141</v>
      </c>
      <c r="E529" s="79" t="s">
        <v>1142</v>
      </c>
      <c r="F529" s="120">
        <v>5</v>
      </c>
      <c r="G529" s="79">
        <v>2012</v>
      </c>
      <c r="H529" s="81" t="s">
        <v>1143</v>
      </c>
      <c r="I529" s="81" t="s">
        <v>1144</v>
      </c>
      <c r="J529" s="81" t="s">
        <v>114</v>
      </c>
      <c r="K529" s="79" t="s">
        <v>594</v>
      </c>
      <c r="L529" s="116" t="s">
        <v>1145</v>
      </c>
      <c r="N529" s="79" t="s">
        <v>149</v>
      </c>
      <c r="O529" s="166">
        <v>1</v>
      </c>
      <c r="P529" s="83">
        <v>275000</v>
      </c>
      <c r="R529" s="81" t="s">
        <v>2134</v>
      </c>
      <c r="S529" s="122">
        <v>1</v>
      </c>
      <c r="T529" s="117">
        <v>26</v>
      </c>
      <c r="V529" s="79" t="str">
        <f>IF(AND(C529=2, T529&lt;&gt;""), _xlfn.IFNA(VLOOKUP(T529,'kk1'!$B$10:$C$109, 2, FALSE), ""), "")</f>
        <v>Balai Penyuluh JATEN</v>
      </c>
      <c r="W529" s="117">
        <v>4</v>
      </c>
      <c r="X529" s="79" t="str">
        <f t="shared" si="66"/>
        <v>Tidak Ditemukan</v>
      </c>
      <c r="Y529" s="79" t="str">
        <f t="shared" si="67"/>
        <v>Benar</v>
      </c>
      <c r="Z529" s="79">
        <f t="shared" si="68"/>
        <v>1</v>
      </c>
      <c r="AA529" s="79" t="str">
        <f t="shared" si="69"/>
        <v>update ta_kib_b set kd_ruang = 26 where idpemda = '10020010012000467'</v>
      </c>
      <c r="AB529" s="79" t="str">
        <f t="shared" si="70"/>
        <v>Ta_Fn_KIB_B_Sensus</v>
      </c>
      <c r="AC529" s="79" t="str">
        <f t="shared" si="71"/>
        <v>update Ta_Fn_KIB_B_Sensus set sensus = 4 where idpemda = '10020010012000467'</v>
      </c>
      <c r="AD529" s="79">
        <f>ROWS($B$13:B529)</f>
        <v>517</v>
      </c>
      <c r="AE529" s="79" t="str">
        <f>IF(W529='kk4-7'!$A$1, AD529, "")</f>
        <v/>
      </c>
      <c r="AF529" s="79" t="str">
        <f t="shared" si="72"/>
        <v/>
      </c>
    </row>
    <row r="530" spans="1:45" x14ac:dyDescent="0.25">
      <c r="A530" s="122">
        <f t="shared" si="73"/>
        <v>518</v>
      </c>
      <c r="B530" s="80" t="s">
        <v>1150</v>
      </c>
      <c r="C530" s="122">
        <v>2</v>
      </c>
      <c r="D530" s="79" t="s">
        <v>1141</v>
      </c>
      <c r="E530" s="79" t="s">
        <v>1142</v>
      </c>
      <c r="F530" s="120">
        <v>6</v>
      </c>
      <c r="G530" s="79">
        <v>2012</v>
      </c>
      <c r="H530" s="81" t="s">
        <v>1143</v>
      </c>
      <c r="I530" s="81" t="s">
        <v>1144</v>
      </c>
      <c r="J530" s="81" t="s">
        <v>114</v>
      </c>
      <c r="K530" s="79" t="s">
        <v>594</v>
      </c>
      <c r="L530" s="116" t="s">
        <v>1145</v>
      </c>
      <c r="N530" s="79" t="s">
        <v>149</v>
      </c>
      <c r="O530" s="166">
        <v>1</v>
      </c>
      <c r="P530" s="83">
        <v>275000</v>
      </c>
      <c r="R530" s="81" t="s">
        <v>2135</v>
      </c>
      <c r="S530" s="122">
        <v>1</v>
      </c>
      <c r="T530" s="117">
        <v>26</v>
      </c>
      <c r="V530" s="79" t="str">
        <f>IF(AND(C530=2, T530&lt;&gt;""), _xlfn.IFNA(VLOOKUP(T530,'kk1'!$B$10:$C$109, 2, FALSE), ""), "")</f>
        <v>Balai Penyuluh JATEN</v>
      </c>
      <c r="W530" s="117">
        <v>4</v>
      </c>
      <c r="X530" s="79" t="str">
        <f t="shared" si="66"/>
        <v>Tidak Ditemukan</v>
      </c>
      <c r="Y530" s="79" t="str">
        <f t="shared" si="67"/>
        <v>Benar</v>
      </c>
      <c r="Z530" s="79">
        <f t="shared" si="68"/>
        <v>1</v>
      </c>
      <c r="AA530" s="79" t="str">
        <f t="shared" si="69"/>
        <v>update ta_kib_b set kd_ruang = 26 where idpemda = '10020010012000468'</v>
      </c>
      <c r="AB530" s="79" t="str">
        <f t="shared" si="70"/>
        <v>Ta_Fn_KIB_B_Sensus</v>
      </c>
      <c r="AC530" s="79" t="str">
        <f t="shared" si="71"/>
        <v>update Ta_Fn_KIB_B_Sensus set sensus = 4 where idpemda = '10020010012000468'</v>
      </c>
      <c r="AD530" s="79">
        <f>ROWS($B$13:B530)</f>
        <v>518</v>
      </c>
      <c r="AE530" s="79" t="str">
        <f>IF(W530='kk4-7'!$A$1, AD530, "")</f>
        <v/>
      </c>
      <c r="AF530" s="79" t="str">
        <f t="shared" si="72"/>
        <v/>
      </c>
    </row>
    <row r="531" spans="1:45" x14ac:dyDescent="0.25">
      <c r="A531" s="122">
        <f t="shared" si="73"/>
        <v>519</v>
      </c>
      <c r="B531" s="80" t="s">
        <v>1151</v>
      </c>
      <c r="C531" s="122">
        <v>2</v>
      </c>
      <c r="D531" s="79" t="s">
        <v>1141</v>
      </c>
      <c r="E531" s="79" t="s">
        <v>1142</v>
      </c>
      <c r="F531" s="120">
        <v>7</v>
      </c>
      <c r="G531" s="79">
        <v>2012</v>
      </c>
      <c r="H531" s="81" t="s">
        <v>1143</v>
      </c>
      <c r="I531" s="81" t="s">
        <v>1144</v>
      </c>
      <c r="J531" s="81" t="s">
        <v>114</v>
      </c>
      <c r="K531" s="79" t="s">
        <v>594</v>
      </c>
      <c r="L531" s="116" t="s">
        <v>1145</v>
      </c>
      <c r="N531" s="79" t="s">
        <v>149</v>
      </c>
      <c r="O531" s="166">
        <v>1</v>
      </c>
      <c r="P531" s="83">
        <v>275000</v>
      </c>
      <c r="S531" s="122">
        <v>1</v>
      </c>
      <c r="T531" s="117">
        <v>30</v>
      </c>
      <c r="V531" s="79" t="str">
        <f>IF(AND(C531=2, T531&lt;&gt;""), _xlfn.IFNA(VLOOKUP(T531,'kk1'!$B$10:$C$109, 2, FALSE), ""), "")</f>
        <v>Balai Penyuluh MOJOGEDANG</v>
      </c>
      <c r="W531" s="117">
        <v>3</v>
      </c>
      <c r="X531" s="79" t="str">
        <f t="shared" si="66"/>
        <v>Rusak Berat</v>
      </c>
      <c r="Y531" s="79" t="str">
        <f t="shared" si="67"/>
        <v>Benar</v>
      </c>
      <c r="Z531" s="79">
        <f t="shared" si="68"/>
        <v>1</v>
      </c>
      <c r="AA531" s="79" t="str">
        <f t="shared" si="69"/>
        <v>update ta_kib_b set kd_ruang = 30 where idpemda = '10020010012000469'</v>
      </c>
      <c r="AB531" s="79" t="str">
        <f t="shared" si="70"/>
        <v>Ta_Fn_KIB_B_Sensus</v>
      </c>
      <c r="AC531" s="79" t="str">
        <f t="shared" si="71"/>
        <v>update Ta_Fn_KIB_B_Sensus set sensus = 3 where idpemda = '10020010012000469'</v>
      </c>
      <c r="AD531" s="79">
        <f>ROWS($B$13:B531)</f>
        <v>519</v>
      </c>
      <c r="AE531" s="79" t="str">
        <f>IF(W531='kk4-7'!$A$1, AD531, "")</f>
        <v/>
      </c>
      <c r="AF531" s="79" t="str">
        <f t="shared" si="72"/>
        <v/>
      </c>
    </row>
    <row r="532" spans="1:45" x14ac:dyDescent="0.25">
      <c r="A532" s="122">
        <f t="shared" si="73"/>
        <v>520</v>
      </c>
      <c r="B532" s="80" t="s">
        <v>1152</v>
      </c>
      <c r="C532" s="122">
        <v>2</v>
      </c>
      <c r="D532" s="79" t="s">
        <v>1141</v>
      </c>
      <c r="E532" s="79" t="s">
        <v>1142</v>
      </c>
      <c r="F532" s="120">
        <v>8</v>
      </c>
      <c r="G532" s="79">
        <v>2012</v>
      </c>
      <c r="H532" s="81" t="s">
        <v>1143</v>
      </c>
      <c r="I532" s="81" t="s">
        <v>1144</v>
      </c>
      <c r="J532" s="81" t="s">
        <v>114</v>
      </c>
      <c r="K532" s="79" t="s">
        <v>594</v>
      </c>
      <c r="L532" s="116" t="s">
        <v>1145</v>
      </c>
      <c r="N532" s="79" t="s">
        <v>149</v>
      </c>
      <c r="O532" s="166">
        <v>1</v>
      </c>
      <c r="P532" s="83">
        <v>275000</v>
      </c>
      <c r="S532" s="122">
        <v>1</v>
      </c>
      <c r="T532" s="117">
        <v>30</v>
      </c>
      <c r="V532" s="79" t="str">
        <f>IF(AND(C532=2, T532&lt;&gt;""), _xlfn.IFNA(VLOOKUP(T532,'kk1'!$B$10:$C$109, 2, FALSE), ""), "")</f>
        <v>Balai Penyuluh MOJOGEDANG</v>
      </c>
      <c r="W532" s="117">
        <v>3</v>
      </c>
      <c r="X532" s="79" t="str">
        <f t="shared" si="66"/>
        <v>Rusak Berat</v>
      </c>
      <c r="Y532" s="79" t="str">
        <f t="shared" si="67"/>
        <v>Benar</v>
      </c>
      <c r="Z532" s="79">
        <f t="shared" si="68"/>
        <v>1</v>
      </c>
      <c r="AA532" s="79" t="str">
        <f t="shared" si="69"/>
        <v>update ta_kib_b set kd_ruang = 30 where idpemda = '10020010012000470'</v>
      </c>
      <c r="AB532" s="79" t="str">
        <f t="shared" si="70"/>
        <v>Ta_Fn_KIB_B_Sensus</v>
      </c>
      <c r="AC532" s="79" t="str">
        <f t="shared" si="71"/>
        <v>update Ta_Fn_KIB_B_Sensus set sensus = 3 where idpemda = '10020010012000470'</v>
      </c>
      <c r="AD532" s="79">
        <f>ROWS($B$13:B532)</f>
        <v>520</v>
      </c>
      <c r="AE532" s="79" t="str">
        <f>IF(W532='kk4-7'!$A$1, AD532, "")</f>
        <v/>
      </c>
      <c r="AF532" s="79" t="str">
        <f t="shared" si="72"/>
        <v/>
      </c>
    </row>
    <row r="533" spans="1:45" x14ac:dyDescent="0.25">
      <c r="A533" s="122">
        <f t="shared" si="73"/>
        <v>521</v>
      </c>
      <c r="B533" s="80" t="s">
        <v>1153</v>
      </c>
      <c r="C533" s="122">
        <v>2</v>
      </c>
      <c r="D533" s="79" t="s">
        <v>1141</v>
      </c>
      <c r="E533" s="79" t="s">
        <v>1142</v>
      </c>
      <c r="F533" s="120">
        <v>9</v>
      </c>
      <c r="G533" s="79">
        <v>2012</v>
      </c>
      <c r="H533" s="81" t="s">
        <v>1143</v>
      </c>
      <c r="I533" s="81" t="s">
        <v>1144</v>
      </c>
      <c r="J533" s="81" t="s">
        <v>114</v>
      </c>
      <c r="K533" s="79" t="s">
        <v>594</v>
      </c>
      <c r="L533" s="116" t="s">
        <v>1145</v>
      </c>
      <c r="N533" s="79" t="s">
        <v>149</v>
      </c>
      <c r="O533" s="166">
        <v>1</v>
      </c>
      <c r="P533" s="83">
        <v>275000</v>
      </c>
      <c r="S533" s="122">
        <v>1</v>
      </c>
      <c r="T533" s="117">
        <v>30</v>
      </c>
      <c r="V533" s="79" t="str">
        <f>IF(AND(C533=2, T533&lt;&gt;""), _xlfn.IFNA(VLOOKUP(T533,'kk1'!$B$10:$C$109, 2, FALSE), ""), "")</f>
        <v>Balai Penyuluh MOJOGEDANG</v>
      </c>
      <c r="W533" s="117">
        <v>3</v>
      </c>
      <c r="X533" s="79" t="str">
        <f t="shared" si="66"/>
        <v>Rusak Berat</v>
      </c>
      <c r="Y533" s="79" t="str">
        <f t="shared" si="67"/>
        <v>Benar</v>
      </c>
      <c r="Z533" s="79">
        <f t="shared" si="68"/>
        <v>1</v>
      </c>
      <c r="AA533" s="79" t="str">
        <f t="shared" si="69"/>
        <v>update ta_kib_b set kd_ruang = 30 where idpemda = '10020010012000471'</v>
      </c>
      <c r="AB533" s="79" t="str">
        <f t="shared" si="70"/>
        <v>Ta_Fn_KIB_B_Sensus</v>
      </c>
      <c r="AC533" s="79" t="str">
        <f t="shared" si="71"/>
        <v>update Ta_Fn_KIB_B_Sensus set sensus = 3 where idpemda = '10020010012000471'</v>
      </c>
      <c r="AD533" s="79">
        <f>ROWS($B$13:B533)</f>
        <v>521</v>
      </c>
      <c r="AE533" s="79" t="str">
        <f>IF(W533='kk4-7'!$A$1, AD533, "")</f>
        <v/>
      </c>
      <c r="AF533" s="79" t="str">
        <f t="shared" si="72"/>
        <v/>
      </c>
    </row>
    <row r="534" spans="1:45" x14ac:dyDescent="0.25">
      <c r="A534" s="122">
        <f t="shared" si="73"/>
        <v>522</v>
      </c>
      <c r="B534" s="80" t="s">
        <v>1154</v>
      </c>
      <c r="C534" s="122">
        <v>2</v>
      </c>
      <c r="D534" s="79" t="s">
        <v>1141</v>
      </c>
      <c r="E534" s="79" t="s">
        <v>1142</v>
      </c>
      <c r="F534" s="120">
        <v>10</v>
      </c>
      <c r="G534" s="79">
        <v>2012</v>
      </c>
      <c r="H534" s="81" t="s">
        <v>1143</v>
      </c>
      <c r="I534" s="81" t="s">
        <v>1144</v>
      </c>
      <c r="J534" s="81" t="s">
        <v>114</v>
      </c>
      <c r="K534" s="79" t="s">
        <v>594</v>
      </c>
      <c r="L534" s="116" t="s">
        <v>1145</v>
      </c>
      <c r="N534" s="79" t="s">
        <v>149</v>
      </c>
      <c r="O534" s="166">
        <v>1</v>
      </c>
      <c r="P534" s="83">
        <v>275000</v>
      </c>
      <c r="S534" s="122">
        <v>1</v>
      </c>
      <c r="T534" s="117">
        <v>30</v>
      </c>
      <c r="V534" s="79" t="str">
        <f>IF(AND(C534=2, T534&lt;&gt;""), _xlfn.IFNA(VLOOKUP(T534,'kk1'!$B$10:$C$109, 2, FALSE), ""), "")</f>
        <v>Balai Penyuluh MOJOGEDANG</v>
      </c>
      <c r="W534" s="117">
        <v>3</v>
      </c>
      <c r="X534" s="79" t="str">
        <f t="shared" si="66"/>
        <v>Rusak Berat</v>
      </c>
      <c r="Y534" s="79" t="str">
        <f t="shared" si="67"/>
        <v>Benar</v>
      </c>
      <c r="Z534" s="79">
        <f t="shared" si="68"/>
        <v>1</v>
      </c>
      <c r="AA534" s="79" t="str">
        <f t="shared" si="69"/>
        <v>update ta_kib_b set kd_ruang = 30 where idpemda = '10020010012000472'</v>
      </c>
      <c r="AB534" s="79" t="str">
        <f t="shared" si="70"/>
        <v>Ta_Fn_KIB_B_Sensus</v>
      </c>
      <c r="AC534" s="79" t="str">
        <f t="shared" si="71"/>
        <v>update Ta_Fn_KIB_B_Sensus set sensus = 3 where idpemda = '10020010012000472'</v>
      </c>
      <c r="AD534" s="79">
        <f>ROWS($B$13:B534)</f>
        <v>522</v>
      </c>
      <c r="AE534" s="79" t="str">
        <f>IF(W534='kk4-7'!$A$1, AD534, "")</f>
        <v/>
      </c>
      <c r="AF534" s="79" t="str">
        <f t="shared" si="72"/>
        <v/>
      </c>
    </row>
    <row r="535" spans="1:45" x14ac:dyDescent="0.25">
      <c r="A535" s="122">
        <f t="shared" si="73"/>
        <v>523</v>
      </c>
      <c r="B535" s="80" t="s">
        <v>1155</v>
      </c>
      <c r="C535" s="122">
        <v>2</v>
      </c>
      <c r="D535" s="79" t="s">
        <v>1141</v>
      </c>
      <c r="E535" s="79" t="s">
        <v>1142</v>
      </c>
      <c r="F535" s="120">
        <v>11</v>
      </c>
      <c r="G535" s="79">
        <v>2012</v>
      </c>
      <c r="H535" s="81" t="s">
        <v>1143</v>
      </c>
      <c r="I535" s="81" t="s">
        <v>1144</v>
      </c>
      <c r="J535" s="81" t="s">
        <v>114</v>
      </c>
      <c r="K535" s="79" t="s">
        <v>594</v>
      </c>
      <c r="L535" s="116" t="s">
        <v>1145</v>
      </c>
      <c r="N535" s="79" t="s">
        <v>149</v>
      </c>
      <c r="O535" s="166">
        <v>1</v>
      </c>
      <c r="P535" s="83">
        <v>275000</v>
      </c>
      <c r="S535" s="122">
        <v>1</v>
      </c>
      <c r="T535" s="117">
        <v>32</v>
      </c>
      <c r="V535" s="79" t="str">
        <f>IF(AND(C535=2, T535&lt;&gt;""), _xlfn.IFNA(VLOOKUP(T535,'kk1'!$B$10:$C$109, 2, FALSE), ""), "")</f>
        <v>Balai Penyuluh JENAWI</v>
      </c>
      <c r="W535" s="117">
        <v>1</v>
      </c>
      <c r="X535" s="79" t="str">
        <f t="shared" si="66"/>
        <v>Baik</v>
      </c>
      <c r="Y535" s="79" t="str">
        <f t="shared" si="67"/>
        <v>Benar</v>
      </c>
      <c r="Z535" s="79">
        <f t="shared" si="68"/>
        <v>1</v>
      </c>
      <c r="AA535" s="79" t="str">
        <f t="shared" si="69"/>
        <v>update ta_kib_b set kd_ruang = 32 where idpemda = '10020010012000473'</v>
      </c>
      <c r="AB535" s="79" t="str">
        <f t="shared" si="70"/>
        <v>Ta_Fn_KIB_B_Sensus</v>
      </c>
      <c r="AC535" s="79" t="str">
        <f t="shared" si="71"/>
        <v>update Ta_Fn_KIB_B_Sensus set sensus = 1 where idpemda = '10020010012000473'</v>
      </c>
      <c r="AD535" s="79">
        <f>ROWS($B$13:B535)</f>
        <v>523</v>
      </c>
      <c r="AE535" s="79" t="str">
        <f>IF(W535='kk4-7'!$A$1, AD535, "")</f>
        <v/>
      </c>
      <c r="AF535" s="79" t="str">
        <f t="shared" si="72"/>
        <v/>
      </c>
    </row>
    <row r="536" spans="1:45" x14ac:dyDescent="0.25">
      <c r="A536" s="122">
        <f t="shared" si="73"/>
        <v>524</v>
      </c>
      <c r="B536" s="80" t="s">
        <v>1156</v>
      </c>
      <c r="C536" s="122">
        <v>2</v>
      </c>
      <c r="D536" s="79" t="s">
        <v>1141</v>
      </c>
      <c r="E536" s="79" t="s">
        <v>1142</v>
      </c>
      <c r="F536" s="120">
        <v>12</v>
      </c>
      <c r="G536" s="79">
        <v>2012</v>
      </c>
      <c r="H536" s="81" t="s">
        <v>1143</v>
      </c>
      <c r="I536" s="81" t="s">
        <v>1144</v>
      </c>
      <c r="J536" s="81" t="s">
        <v>114</v>
      </c>
      <c r="K536" s="79" t="s">
        <v>594</v>
      </c>
      <c r="L536" s="116" t="s">
        <v>1145</v>
      </c>
      <c r="N536" s="79" t="s">
        <v>149</v>
      </c>
      <c r="O536" s="166">
        <v>1</v>
      </c>
      <c r="P536" s="83">
        <v>275000</v>
      </c>
      <c r="S536" s="122">
        <v>1</v>
      </c>
      <c r="T536" s="117">
        <v>32</v>
      </c>
      <c r="V536" s="79" t="str">
        <f>IF(AND(C536=2, T536&lt;&gt;""), _xlfn.IFNA(VLOOKUP(T536,'kk1'!$B$10:$C$109, 2, FALSE), ""), "")</f>
        <v>Balai Penyuluh JENAWI</v>
      </c>
      <c r="W536" s="117">
        <v>1</v>
      </c>
      <c r="X536" s="79" t="str">
        <f t="shared" si="66"/>
        <v>Baik</v>
      </c>
      <c r="Y536" s="79" t="str">
        <f t="shared" si="67"/>
        <v>Benar</v>
      </c>
      <c r="Z536" s="79">
        <f t="shared" si="68"/>
        <v>1</v>
      </c>
      <c r="AA536" s="79" t="str">
        <f t="shared" si="69"/>
        <v>update ta_kib_b set kd_ruang = 32 where idpemda = '10020010012000474'</v>
      </c>
      <c r="AB536" s="79" t="str">
        <f t="shared" si="70"/>
        <v>Ta_Fn_KIB_B_Sensus</v>
      </c>
      <c r="AC536" s="79" t="str">
        <f t="shared" si="71"/>
        <v>update Ta_Fn_KIB_B_Sensus set sensus = 1 where idpemda = '10020010012000474'</v>
      </c>
      <c r="AD536" s="79">
        <f>ROWS($B$13:B536)</f>
        <v>524</v>
      </c>
      <c r="AE536" s="79" t="str">
        <f>IF(W536='kk4-7'!$A$1, AD536, "")</f>
        <v/>
      </c>
      <c r="AF536" s="79" t="str">
        <f t="shared" si="72"/>
        <v/>
      </c>
    </row>
    <row r="537" spans="1:45" x14ac:dyDescent="0.25">
      <c r="A537" s="122">
        <f t="shared" si="73"/>
        <v>525</v>
      </c>
      <c r="B537" s="80" t="s">
        <v>1157</v>
      </c>
      <c r="C537" s="122">
        <v>2</v>
      </c>
      <c r="D537" s="79" t="s">
        <v>1141</v>
      </c>
      <c r="E537" s="79" t="s">
        <v>1142</v>
      </c>
      <c r="F537" s="120">
        <v>13</v>
      </c>
      <c r="G537" s="79">
        <v>2012</v>
      </c>
      <c r="H537" s="81" t="s">
        <v>1143</v>
      </c>
      <c r="I537" s="81" t="s">
        <v>1144</v>
      </c>
      <c r="J537" s="81" t="s">
        <v>114</v>
      </c>
      <c r="K537" s="79" t="s">
        <v>594</v>
      </c>
      <c r="L537" s="116" t="s">
        <v>1145</v>
      </c>
      <c r="N537" s="79" t="s">
        <v>149</v>
      </c>
      <c r="O537" s="166">
        <v>1</v>
      </c>
      <c r="P537" s="83">
        <v>275000</v>
      </c>
      <c r="S537" s="122">
        <v>1</v>
      </c>
      <c r="T537" s="117">
        <v>31</v>
      </c>
      <c r="V537" s="79" t="str">
        <f>IF(AND(C537=2, T537&lt;&gt;""), _xlfn.IFNA(VLOOKUP(T537,'kk1'!$B$10:$C$109, 2, FALSE), ""), "")</f>
        <v>Balai Penyuluh KERJO</v>
      </c>
      <c r="W537" s="117">
        <v>1</v>
      </c>
      <c r="X537" s="79" t="str">
        <f t="shared" si="66"/>
        <v>Baik</v>
      </c>
      <c r="Y537" s="79" t="str">
        <f t="shared" si="67"/>
        <v>Benar</v>
      </c>
      <c r="Z537" s="79">
        <f t="shared" si="68"/>
        <v>1</v>
      </c>
      <c r="AA537" s="79" t="str">
        <f t="shared" si="69"/>
        <v>update ta_kib_b set kd_ruang = 31 where idpemda = '10020010012000475'</v>
      </c>
      <c r="AB537" s="79" t="str">
        <f t="shared" si="70"/>
        <v>Ta_Fn_KIB_B_Sensus</v>
      </c>
      <c r="AC537" s="79" t="str">
        <f t="shared" si="71"/>
        <v>update Ta_Fn_KIB_B_Sensus set sensus = 1 where idpemda = '10020010012000475'</v>
      </c>
      <c r="AD537" s="79">
        <f>ROWS($B$13:B537)</f>
        <v>525</v>
      </c>
      <c r="AE537" s="79" t="str">
        <f>IF(W537='kk4-7'!$A$1, AD537, "")</f>
        <v/>
      </c>
      <c r="AF537" s="79" t="str">
        <f t="shared" si="72"/>
        <v/>
      </c>
    </row>
    <row r="538" spans="1:45" x14ac:dyDescent="0.25">
      <c r="A538" s="122">
        <f t="shared" si="73"/>
        <v>526</v>
      </c>
      <c r="B538" s="80" t="s">
        <v>1158</v>
      </c>
      <c r="C538" s="122">
        <v>2</v>
      </c>
      <c r="D538" s="79" t="s">
        <v>1141</v>
      </c>
      <c r="E538" s="79" t="s">
        <v>1142</v>
      </c>
      <c r="F538" s="120">
        <v>14</v>
      </c>
      <c r="G538" s="79">
        <v>2012</v>
      </c>
      <c r="H538" s="81" t="s">
        <v>1143</v>
      </c>
      <c r="I538" s="81" t="s">
        <v>1144</v>
      </c>
      <c r="J538" s="81" t="s">
        <v>114</v>
      </c>
      <c r="K538" s="79" t="s">
        <v>594</v>
      </c>
      <c r="L538" s="116" t="s">
        <v>1145</v>
      </c>
      <c r="N538" s="79" t="s">
        <v>149</v>
      </c>
      <c r="O538" s="166">
        <v>1</v>
      </c>
      <c r="P538" s="83">
        <v>275000</v>
      </c>
      <c r="S538" s="122">
        <v>1</v>
      </c>
      <c r="T538" s="117">
        <v>31</v>
      </c>
      <c r="V538" s="79" t="str">
        <f>IF(AND(C538=2, T538&lt;&gt;""), _xlfn.IFNA(VLOOKUP(T538,'kk1'!$B$10:$C$109, 2, FALSE), ""), "")</f>
        <v>Balai Penyuluh KERJO</v>
      </c>
      <c r="W538" s="117">
        <v>1</v>
      </c>
      <c r="X538" s="79" t="str">
        <f t="shared" si="66"/>
        <v>Baik</v>
      </c>
      <c r="Y538" s="79" t="str">
        <f t="shared" si="67"/>
        <v>Benar</v>
      </c>
      <c r="Z538" s="79">
        <f t="shared" si="68"/>
        <v>1</v>
      </c>
      <c r="AA538" s="79" t="str">
        <f t="shared" si="69"/>
        <v>update ta_kib_b set kd_ruang = 31 where idpemda = '10020010012000476'</v>
      </c>
      <c r="AB538" s="79" t="str">
        <f t="shared" si="70"/>
        <v>Ta_Fn_KIB_B_Sensus</v>
      </c>
      <c r="AC538" s="79" t="str">
        <f t="shared" si="71"/>
        <v>update Ta_Fn_KIB_B_Sensus set sensus = 1 where idpemda = '10020010012000476'</v>
      </c>
      <c r="AD538" s="79">
        <f>ROWS($B$13:B538)</f>
        <v>526</v>
      </c>
      <c r="AE538" s="79" t="str">
        <f>IF(W538='kk4-7'!$A$1, AD538, "")</f>
        <v/>
      </c>
      <c r="AF538" s="79" t="str">
        <f t="shared" si="72"/>
        <v/>
      </c>
    </row>
    <row r="539" spans="1:45" x14ac:dyDescent="0.25">
      <c r="A539" s="122">
        <f t="shared" si="73"/>
        <v>527</v>
      </c>
      <c r="B539" s="80" t="s">
        <v>1159</v>
      </c>
      <c r="C539" s="122">
        <v>2</v>
      </c>
      <c r="D539" s="79" t="s">
        <v>1141</v>
      </c>
      <c r="E539" s="79" t="s">
        <v>1142</v>
      </c>
      <c r="F539" s="120">
        <v>15</v>
      </c>
      <c r="G539" s="79">
        <v>2012</v>
      </c>
      <c r="H539" s="81" t="s">
        <v>1143</v>
      </c>
      <c r="I539" s="81" t="s">
        <v>1144</v>
      </c>
      <c r="J539" s="81" t="s">
        <v>114</v>
      </c>
      <c r="K539" s="79" t="s">
        <v>594</v>
      </c>
      <c r="L539" s="116" t="s">
        <v>1145</v>
      </c>
      <c r="N539" s="79" t="s">
        <v>149</v>
      </c>
      <c r="O539" s="166">
        <v>1</v>
      </c>
      <c r="P539" s="83">
        <v>275000</v>
      </c>
      <c r="S539" s="122">
        <v>1</v>
      </c>
      <c r="T539" s="117">
        <v>29</v>
      </c>
      <c r="V539" s="79" t="str">
        <f>IF(AND(C539=2, T539&lt;&gt;""), _xlfn.IFNA(VLOOKUP(T539,'kk1'!$B$10:$C$109, 2, FALSE), ""), "")</f>
        <v>Balai Penyuluh KEBAKKRAMAT</v>
      </c>
      <c r="W539" s="117">
        <v>1</v>
      </c>
      <c r="X539" s="79" t="str">
        <f t="shared" si="66"/>
        <v>Baik</v>
      </c>
      <c r="Y539" s="79" t="str">
        <f t="shared" si="67"/>
        <v>Benar</v>
      </c>
      <c r="Z539" s="79">
        <f t="shared" si="68"/>
        <v>1</v>
      </c>
      <c r="AA539" s="79" t="str">
        <f t="shared" si="69"/>
        <v>update ta_kib_b set kd_ruang = 29 where idpemda = '10020010012000477'</v>
      </c>
      <c r="AB539" s="79" t="str">
        <f t="shared" si="70"/>
        <v>Ta_Fn_KIB_B_Sensus</v>
      </c>
      <c r="AC539" s="79" t="str">
        <f t="shared" si="71"/>
        <v>update Ta_Fn_KIB_B_Sensus set sensus = 1 where idpemda = '10020010012000477'</v>
      </c>
      <c r="AD539" s="79">
        <f>ROWS($B$13:B539)</f>
        <v>527</v>
      </c>
      <c r="AE539" s="79" t="str">
        <f>IF(W539='kk4-7'!$A$1, AD539, "")</f>
        <v/>
      </c>
      <c r="AF539" s="79" t="str">
        <f t="shared" si="72"/>
        <v/>
      </c>
    </row>
    <row r="540" spans="1:45" x14ac:dyDescent="0.25">
      <c r="A540" s="122">
        <f t="shared" si="73"/>
        <v>528</v>
      </c>
      <c r="B540" s="80" t="s">
        <v>1160</v>
      </c>
      <c r="C540" s="122">
        <v>2</v>
      </c>
      <c r="D540" s="79" t="s">
        <v>1141</v>
      </c>
      <c r="E540" s="79" t="s">
        <v>1142</v>
      </c>
      <c r="F540" s="120">
        <v>16</v>
      </c>
      <c r="G540" s="79">
        <v>2012</v>
      </c>
      <c r="H540" s="81" t="s">
        <v>1143</v>
      </c>
      <c r="I540" s="81" t="s">
        <v>1144</v>
      </c>
      <c r="J540" s="81" t="s">
        <v>114</v>
      </c>
      <c r="K540" s="79" t="s">
        <v>594</v>
      </c>
      <c r="L540" s="116" t="s">
        <v>1145</v>
      </c>
      <c r="N540" s="79" t="s">
        <v>149</v>
      </c>
      <c r="O540" s="166">
        <v>1</v>
      </c>
      <c r="P540" s="83">
        <v>275000</v>
      </c>
      <c r="S540" s="122">
        <v>1</v>
      </c>
      <c r="T540" s="117">
        <v>29</v>
      </c>
      <c r="V540" s="79" t="str">
        <f>IF(AND(C540=2, T540&lt;&gt;""), _xlfn.IFNA(VLOOKUP(T540,'kk1'!$B$10:$C$109, 2, FALSE), ""), "")</f>
        <v>Balai Penyuluh KEBAKKRAMAT</v>
      </c>
      <c r="W540" s="117">
        <v>1</v>
      </c>
      <c r="X540" s="79" t="str">
        <f t="shared" si="66"/>
        <v>Baik</v>
      </c>
      <c r="Y540" s="79" t="str">
        <f t="shared" si="67"/>
        <v>Benar</v>
      </c>
      <c r="Z540" s="79">
        <f t="shared" si="68"/>
        <v>1</v>
      </c>
      <c r="AA540" s="79" t="str">
        <f t="shared" si="69"/>
        <v>update ta_kib_b set kd_ruang = 29 where idpemda = '10020010012000478'</v>
      </c>
      <c r="AB540" s="79" t="str">
        <f t="shared" si="70"/>
        <v>Ta_Fn_KIB_B_Sensus</v>
      </c>
      <c r="AC540" s="79" t="str">
        <f t="shared" si="71"/>
        <v>update Ta_Fn_KIB_B_Sensus set sensus = 1 where idpemda = '10020010012000478'</v>
      </c>
      <c r="AD540" s="79">
        <f>ROWS($B$13:B540)</f>
        <v>528</v>
      </c>
      <c r="AE540" s="79" t="str">
        <f>IF(W540='kk4-7'!$A$1, AD540, "")</f>
        <v/>
      </c>
      <c r="AF540" s="79" t="str">
        <f t="shared" si="72"/>
        <v/>
      </c>
    </row>
    <row r="541" spans="1:45" x14ac:dyDescent="0.25">
      <c r="A541" s="122">
        <f t="shared" si="73"/>
        <v>529</v>
      </c>
      <c r="B541" s="80" t="s">
        <v>1161</v>
      </c>
      <c r="C541" s="122">
        <v>2</v>
      </c>
      <c r="D541" s="79" t="s">
        <v>1141</v>
      </c>
      <c r="E541" s="79" t="s">
        <v>1142</v>
      </c>
      <c r="F541" s="120">
        <v>17</v>
      </c>
      <c r="G541" s="79">
        <v>2012</v>
      </c>
      <c r="H541" s="81" t="s">
        <v>1143</v>
      </c>
      <c r="I541" s="81" t="s">
        <v>1144</v>
      </c>
      <c r="J541" s="81" t="s">
        <v>114</v>
      </c>
      <c r="K541" s="79" t="s">
        <v>594</v>
      </c>
      <c r="L541" s="116" t="s">
        <v>1145</v>
      </c>
      <c r="N541" s="79" t="s">
        <v>149</v>
      </c>
      <c r="O541" s="166">
        <v>1</v>
      </c>
      <c r="P541" s="83">
        <v>275000</v>
      </c>
      <c r="S541" s="122">
        <v>1</v>
      </c>
      <c r="T541" s="117">
        <v>29</v>
      </c>
      <c r="V541" s="79" t="str">
        <f>IF(AND(C541=2, T541&lt;&gt;""), _xlfn.IFNA(VLOOKUP(T541,'kk1'!$B$10:$C$109, 2, FALSE), ""), "")</f>
        <v>Balai Penyuluh KEBAKKRAMAT</v>
      </c>
      <c r="W541" s="117">
        <v>1</v>
      </c>
      <c r="X541" s="79" t="str">
        <f t="shared" si="66"/>
        <v>Baik</v>
      </c>
      <c r="Y541" s="79" t="str">
        <f t="shared" si="67"/>
        <v>Benar</v>
      </c>
      <c r="Z541" s="79">
        <f t="shared" si="68"/>
        <v>1</v>
      </c>
      <c r="AA541" s="79" t="str">
        <f t="shared" si="69"/>
        <v>update ta_kib_b set kd_ruang = 29 where idpemda = '10020010012000479'</v>
      </c>
      <c r="AB541" s="79" t="str">
        <f t="shared" si="70"/>
        <v>Ta_Fn_KIB_B_Sensus</v>
      </c>
      <c r="AC541" s="79" t="str">
        <f t="shared" si="71"/>
        <v>update Ta_Fn_KIB_B_Sensus set sensus = 1 where idpemda = '10020010012000479'</v>
      </c>
      <c r="AD541" s="79">
        <f>ROWS($B$13:B541)</f>
        <v>529</v>
      </c>
      <c r="AE541" s="79" t="str">
        <f>IF(W541='kk4-7'!$A$1, AD541, "")</f>
        <v/>
      </c>
      <c r="AF541" s="79" t="str">
        <f t="shared" si="72"/>
        <v/>
      </c>
    </row>
    <row r="542" spans="1:45" x14ac:dyDescent="0.25">
      <c r="A542" s="122">
        <f t="shared" si="73"/>
        <v>530</v>
      </c>
      <c r="B542" s="80" t="s">
        <v>1162</v>
      </c>
      <c r="C542" s="122">
        <v>2</v>
      </c>
      <c r="D542" s="79" t="s">
        <v>1141</v>
      </c>
      <c r="E542" s="79" t="s">
        <v>1142</v>
      </c>
      <c r="F542" s="120">
        <v>18</v>
      </c>
      <c r="G542" s="79">
        <v>2012</v>
      </c>
      <c r="H542" s="81" t="s">
        <v>1143</v>
      </c>
      <c r="I542" s="81" t="s">
        <v>1144</v>
      </c>
      <c r="J542" s="81" t="s">
        <v>114</v>
      </c>
      <c r="K542" s="79" t="s">
        <v>594</v>
      </c>
      <c r="L542" s="116" t="s">
        <v>1145</v>
      </c>
      <c r="N542" s="79" t="s">
        <v>149</v>
      </c>
      <c r="O542" s="166">
        <v>1</v>
      </c>
      <c r="P542" s="83">
        <v>275000</v>
      </c>
      <c r="S542" s="122">
        <v>1</v>
      </c>
      <c r="T542" s="117">
        <v>9</v>
      </c>
      <c r="V542" s="79" t="str">
        <f>IF(AND(C542=2, T542&lt;&gt;""), _xlfn.IFNA(VLOOKUP(T542,'kk1'!$B$10:$C$109, 2, FALSE), ""), "")</f>
        <v>Ruang Gudang 1</v>
      </c>
      <c r="X542" s="79" t="str">
        <f t="shared" si="66"/>
        <v/>
      </c>
      <c r="Y542" s="79" t="str">
        <f t="shared" si="67"/>
        <v>Belum diisi</v>
      </c>
      <c r="Z542" s="79">
        <f t="shared" si="68"/>
        <v>0</v>
      </c>
      <c r="AA542" s="79" t="str">
        <f t="shared" si="69"/>
        <v>update ta_kib_b set kd_ruang = 9 where idpemda = '10020010012000480'</v>
      </c>
      <c r="AB542" s="79" t="str">
        <f t="shared" si="70"/>
        <v>Ta_Fn_KIB_B_Sensus</v>
      </c>
      <c r="AC542" s="79" t="str">
        <f t="shared" si="71"/>
        <v/>
      </c>
      <c r="AD542" s="79">
        <f>ROWS($B$13:B542)</f>
        <v>530</v>
      </c>
      <c r="AE542" s="79">
        <f>IF(W542='kk4-7'!$A$1, AD542, "")</f>
        <v>530</v>
      </c>
      <c r="AF542" s="79" t="str">
        <f t="shared" si="72"/>
        <v/>
      </c>
    </row>
    <row r="543" spans="1:45" s="133" customFormat="1" x14ac:dyDescent="0.25">
      <c r="A543" s="135">
        <f t="shared" si="73"/>
        <v>531</v>
      </c>
      <c r="B543" s="134" t="s">
        <v>1163</v>
      </c>
      <c r="C543" s="135">
        <v>2</v>
      </c>
      <c r="D543" s="133" t="s">
        <v>1141</v>
      </c>
      <c r="E543" s="133" t="s">
        <v>1142</v>
      </c>
      <c r="F543" s="136">
        <v>19</v>
      </c>
      <c r="G543" s="133">
        <v>2013</v>
      </c>
      <c r="H543" s="133" t="s">
        <v>1133</v>
      </c>
      <c r="I543" s="133" t="s">
        <v>114</v>
      </c>
      <c r="J543" s="133" t="s">
        <v>114</v>
      </c>
      <c r="K543" s="133" t="s">
        <v>594</v>
      </c>
      <c r="L543" s="136" t="s">
        <v>1164</v>
      </c>
      <c r="N543" s="133" t="s">
        <v>149</v>
      </c>
      <c r="O543" s="168">
        <v>1</v>
      </c>
      <c r="P543" s="138">
        <v>6480000</v>
      </c>
      <c r="Q543" s="133" t="s">
        <v>1165</v>
      </c>
      <c r="S543" s="135">
        <v>1</v>
      </c>
      <c r="T543" s="135">
        <v>19</v>
      </c>
      <c r="V543" s="133" t="str">
        <f>IF(AND(C543=2, T543&lt;&gt;""), _xlfn.IFNA(VLOOKUP(T543,'kk1'!$B$10:$C$109, 2, FALSE), ""), "")</f>
        <v>Balai Penyuluh JUMANTONO</v>
      </c>
      <c r="W543" s="135"/>
      <c r="X543" s="133" t="str">
        <f t="shared" si="66"/>
        <v/>
      </c>
      <c r="Y543" s="133" t="str">
        <f t="shared" si="67"/>
        <v>Belum diisi</v>
      </c>
      <c r="Z543" s="133">
        <f t="shared" si="68"/>
        <v>0</v>
      </c>
      <c r="AA543" s="133" t="str">
        <f t="shared" si="69"/>
        <v>update ta_kib_b set kd_ruang = 19 where idpemda = '10020010012000481'</v>
      </c>
      <c r="AB543" s="133" t="str">
        <f t="shared" si="70"/>
        <v>Ta_Fn_KIB_B_Sensus</v>
      </c>
      <c r="AC543" s="133" t="str">
        <f t="shared" si="71"/>
        <v/>
      </c>
      <c r="AD543" s="133">
        <f>ROWS($B$13:B543)</f>
        <v>531</v>
      </c>
      <c r="AE543" s="133">
        <f>IF(W543='kk4-7'!$A$1, AD543, "")</f>
        <v>531</v>
      </c>
      <c r="AF543" s="133" t="str">
        <f t="shared" si="72"/>
        <v/>
      </c>
      <c r="AH543" s="137"/>
      <c r="AI543" s="138"/>
      <c r="AJ543" s="137"/>
      <c r="AK543" s="138"/>
      <c r="AL543" s="137"/>
      <c r="AM543" s="138"/>
      <c r="AN543" s="137"/>
      <c r="AO543" s="138"/>
      <c r="AP543" s="137"/>
      <c r="AQ543" s="138"/>
      <c r="AR543" s="139"/>
      <c r="AS543" s="138"/>
    </row>
    <row r="544" spans="1:45" x14ac:dyDescent="0.25">
      <c r="A544" s="122">
        <f t="shared" si="73"/>
        <v>532</v>
      </c>
      <c r="B544" s="80" t="s">
        <v>1166</v>
      </c>
      <c r="C544" s="122">
        <v>2</v>
      </c>
      <c r="D544" s="79" t="s">
        <v>1141</v>
      </c>
      <c r="E544" s="79" t="s">
        <v>1142</v>
      </c>
      <c r="F544" s="120">
        <v>20</v>
      </c>
      <c r="G544" s="79">
        <v>2011</v>
      </c>
      <c r="H544" s="81" t="s">
        <v>1143</v>
      </c>
      <c r="I544" s="81" t="s">
        <v>1144</v>
      </c>
      <c r="J544" s="81" t="s">
        <v>114</v>
      </c>
      <c r="K544" s="79" t="s">
        <v>594</v>
      </c>
      <c r="L544" s="116" t="s">
        <v>1145</v>
      </c>
      <c r="N544" s="79" t="s">
        <v>149</v>
      </c>
      <c r="O544" s="166">
        <v>1</v>
      </c>
      <c r="P544" s="83">
        <v>245000</v>
      </c>
      <c r="Q544" s="79" t="s">
        <v>1167</v>
      </c>
      <c r="S544" s="122">
        <v>1</v>
      </c>
      <c r="T544" s="117">
        <v>21</v>
      </c>
      <c r="V544" s="79" t="str">
        <f>IF(AND(C544=2, T544&lt;&gt;""), _xlfn.IFNA(VLOOKUP(T544,'kk1'!$B$10:$C$109, 2, FALSE), ""), "")</f>
        <v>Balai Penyuluh TAWANGMANGU</v>
      </c>
      <c r="X544" s="79" t="str">
        <f t="shared" si="66"/>
        <v/>
      </c>
      <c r="Y544" s="79" t="str">
        <f t="shared" si="67"/>
        <v>Belum diisi</v>
      </c>
      <c r="Z544" s="79">
        <f t="shared" si="68"/>
        <v>0</v>
      </c>
      <c r="AA544" s="79" t="str">
        <f t="shared" si="69"/>
        <v>update ta_kib_b set kd_ruang = 21 where idpemda = '10020010012000482'</v>
      </c>
      <c r="AB544" s="79" t="str">
        <f t="shared" si="70"/>
        <v>Ta_Fn_KIB_B_Sensus</v>
      </c>
      <c r="AC544" s="79" t="str">
        <f t="shared" si="71"/>
        <v/>
      </c>
      <c r="AD544" s="79">
        <f>ROWS($B$13:B544)</f>
        <v>532</v>
      </c>
      <c r="AE544" s="79">
        <f>IF(W544='kk4-7'!$A$1, AD544, "")</f>
        <v>532</v>
      </c>
      <c r="AF544" s="79" t="str">
        <f t="shared" si="72"/>
        <v/>
      </c>
    </row>
    <row r="545" spans="1:32" x14ac:dyDescent="0.25">
      <c r="A545" s="122">
        <f t="shared" si="73"/>
        <v>533</v>
      </c>
      <c r="B545" s="80" t="s">
        <v>1168</v>
      </c>
      <c r="C545" s="122">
        <v>2</v>
      </c>
      <c r="D545" s="79" t="s">
        <v>1141</v>
      </c>
      <c r="E545" s="79" t="s">
        <v>1142</v>
      </c>
      <c r="F545" s="120">
        <v>21</v>
      </c>
      <c r="G545" s="79">
        <v>2011</v>
      </c>
      <c r="H545" s="81" t="s">
        <v>1143</v>
      </c>
      <c r="I545" s="81" t="s">
        <v>1144</v>
      </c>
      <c r="J545" s="81" t="s">
        <v>114</v>
      </c>
      <c r="K545" s="79" t="s">
        <v>594</v>
      </c>
      <c r="L545" s="116" t="s">
        <v>1145</v>
      </c>
      <c r="N545" s="79" t="s">
        <v>149</v>
      </c>
      <c r="O545" s="166">
        <v>1</v>
      </c>
      <c r="P545" s="83">
        <v>245000</v>
      </c>
      <c r="Q545" s="79" t="s">
        <v>1167</v>
      </c>
      <c r="S545" s="122">
        <v>1</v>
      </c>
      <c r="T545" s="117">
        <v>21</v>
      </c>
      <c r="V545" s="79" t="str">
        <f>IF(AND(C545=2, T545&lt;&gt;""), _xlfn.IFNA(VLOOKUP(T545,'kk1'!$B$10:$C$109, 2, FALSE), ""), "")</f>
        <v>Balai Penyuluh TAWANGMANGU</v>
      </c>
      <c r="X545" s="79" t="str">
        <f t="shared" si="66"/>
        <v/>
      </c>
      <c r="Y545" s="79" t="str">
        <f t="shared" si="67"/>
        <v>Belum diisi</v>
      </c>
      <c r="Z545" s="79">
        <f t="shared" si="68"/>
        <v>0</v>
      </c>
      <c r="AA545" s="79" t="str">
        <f t="shared" si="69"/>
        <v>update ta_kib_b set kd_ruang = 21 where idpemda = '10020010012000483'</v>
      </c>
      <c r="AB545" s="79" t="str">
        <f t="shared" si="70"/>
        <v>Ta_Fn_KIB_B_Sensus</v>
      </c>
      <c r="AC545" s="79" t="str">
        <f t="shared" si="71"/>
        <v/>
      </c>
      <c r="AD545" s="79">
        <f>ROWS($B$13:B545)</f>
        <v>533</v>
      </c>
      <c r="AE545" s="79">
        <f>IF(W545='kk4-7'!$A$1, AD545, "")</f>
        <v>533</v>
      </c>
      <c r="AF545" s="79" t="str">
        <f t="shared" si="72"/>
        <v/>
      </c>
    </row>
    <row r="546" spans="1:32" x14ac:dyDescent="0.25">
      <c r="A546" s="122">
        <f t="shared" si="73"/>
        <v>534</v>
      </c>
      <c r="B546" s="80" t="s">
        <v>1169</v>
      </c>
      <c r="C546" s="122">
        <v>2</v>
      </c>
      <c r="D546" s="79" t="s">
        <v>1141</v>
      </c>
      <c r="E546" s="79" t="s">
        <v>1142</v>
      </c>
      <c r="F546" s="120">
        <v>22</v>
      </c>
      <c r="G546" s="79">
        <v>2011</v>
      </c>
      <c r="H546" s="81" t="s">
        <v>1143</v>
      </c>
      <c r="I546" s="81" t="s">
        <v>1144</v>
      </c>
      <c r="J546" s="81" t="s">
        <v>114</v>
      </c>
      <c r="K546" s="79" t="s">
        <v>594</v>
      </c>
      <c r="L546" s="116" t="s">
        <v>1145</v>
      </c>
      <c r="N546" s="79" t="s">
        <v>149</v>
      </c>
      <c r="O546" s="166">
        <v>1</v>
      </c>
      <c r="P546" s="83">
        <v>245000</v>
      </c>
      <c r="Q546" s="79" t="s">
        <v>1167</v>
      </c>
      <c r="S546" s="122">
        <v>1</v>
      </c>
      <c r="T546" s="117">
        <v>21</v>
      </c>
      <c r="V546" s="79" t="str">
        <f>IF(AND(C546=2, T546&lt;&gt;""), _xlfn.IFNA(VLOOKUP(T546,'kk1'!$B$10:$C$109, 2, FALSE), ""), "")</f>
        <v>Balai Penyuluh TAWANGMANGU</v>
      </c>
      <c r="X546" s="79" t="str">
        <f t="shared" si="66"/>
        <v/>
      </c>
      <c r="Y546" s="79" t="str">
        <f t="shared" si="67"/>
        <v>Belum diisi</v>
      </c>
      <c r="Z546" s="79">
        <f t="shared" si="68"/>
        <v>0</v>
      </c>
      <c r="AA546" s="79" t="str">
        <f t="shared" si="69"/>
        <v>update ta_kib_b set kd_ruang = 21 where idpemda = '10020010012000484'</v>
      </c>
      <c r="AB546" s="79" t="str">
        <f t="shared" si="70"/>
        <v>Ta_Fn_KIB_B_Sensus</v>
      </c>
      <c r="AC546" s="79" t="str">
        <f t="shared" si="71"/>
        <v/>
      </c>
      <c r="AD546" s="79">
        <f>ROWS($B$13:B546)</f>
        <v>534</v>
      </c>
      <c r="AE546" s="79">
        <f>IF(W546='kk4-7'!$A$1, AD546, "")</f>
        <v>534</v>
      </c>
      <c r="AF546" s="79" t="str">
        <f t="shared" si="72"/>
        <v/>
      </c>
    </row>
    <row r="547" spans="1:32" x14ac:dyDescent="0.25">
      <c r="A547" s="122">
        <f t="shared" si="73"/>
        <v>535</v>
      </c>
      <c r="B547" s="80" t="s">
        <v>1170</v>
      </c>
      <c r="C547" s="122">
        <v>2</v>
      </c>
      <c r="D547" s="79" t="s">
        <v>1141</v>
      </c>
      <c r="E547" s="79" t="s">
        <v>1142</v>
      </c>
      <c r="F547" s="120">
        <v>23</v>
      </c>
      <c r="G547" s="79">
        <v>2011</v>
      </c>
      <c r="H547" s="81" t="s">
        <v>1143</v>
      </c>
      <c r="I547" s="81" t="s">
        <v>1144</v>
      </c>
      <c r="J547" s="81" t="s">
        <v>114</v>
      </c>
      <c r="K547" s="79" t="s">
        <v>594</v>
      </c>
      <c r="L547" s="116" t="s">
        <v>1145</v>
      </c>
      <c r="N547" s="79" t="s">
        <v>149</v>
      </c>
      <c r="O547" s="166">
        <v>1</v>
      </c>
      <c r="P547" s="83">
        <v>245000</v>
      </c>
      <c r="Q547" s="79" t="s">
        <v>1167</v>
      </c>
      <c r="S547" s="122">
        <v>1</v>
      </c>
      <c r="T547" s="117">
        <v>20</v>
      </c>
      <c r="V547" s="79" t="str">
        <f>IF(AND(C547=2, T547&lt;&gt;""), _xlfn.IFNA(VLOOKUP(T547,'kk1'!$B$10:$C$109, 2, FALSE), ""), "")</f>
        <v>Balai Penyuluh MATESIH</v>
      </c>
      <c r="W547" s="117">
        <v>1</v>
      </c>
      <c r="X547" s="79" t="str">
        <f t="shared" si="66"/>
        <v>Baik</v>
      </c>
      <c r="Y547" s="79" t="str">
        <f t="shared" si="67"/>
        <v>Benar</v>
      </c>
      <c r="Z547" s="79">
        <f t="shared" si="68"/>
        <v>1</v>
      </c>
      <c r="AA547" s="79" t="str">
        <f t="shared" si="69"/>
        <v>update ta_kib_b set kd_ruang = 20 where idpemda = '10020010012000485'</v>
      </c>
      <c r="AB547" s="79" t="str">
        <f t="shared" si="70"/>
        <v>Ta_Fn_KIB_B_Sensus</v>
      </c>
      <c r="AC547" s="79" t="str">
        <f t="shared" si="71"/>
        <v>update Ta_Fn_KIB_B_Sensus set sensus = 1 where idpemda = '10020010012000485'</v>
      </c>
      <c r="AD547" s="79">
        <f>ROWS($B$13:B547)</f>
        <v>535</v>
      </c>
      <c r="AE547" s="79" t="str">
        <f>IF(W547='kk4-7'!$A$1, AD547, "")</f>
        <v/>
      </c>
      <c r="AF547" s="79" t="str">
        <f t="shared" si="72"/>
        <v/>
      </c>
    </row>
    <row r="548" spans="1:32" x14ac:dyDescent="0.25">
      <c r="A548" s="122">
        <f t="shared" si="73"/>
        <v>536</v>
      </c>
      <c r="B548" s="80" t="s">
        <v>1171</v>
      </c>
      <c r="C548" s="122">
        <v>2</v>
      </c>
      <c r="D548" s="79" t="s">
        <v>1141</v>
      </c>
      <c r="E548" s="79" t="s">
        <v>1142</v>
      </c>
      <c r="F548" s="120">
        <v>24</v>
      </c>
      <c r="G548" s="79">
        <v>2011</v>
      </c>
      <c r="H548" s="81" t="s">
        <v>1143</v>
      </c>
      <c r="I548" s="81" t="s">
        <v>1144</v>
      </c>
      <c r="J548" s="81" t="s">
        <v>114</v>
      </c>
      <c r="K548" s="79" t="s">
        <v>594</v>
      </c>
      <c r="L548" s="116" t="s">
        <v>1145</v>
      </c>
      <c r="N548" s="79" t="s">
        <v>149</v>
      </c>
      <c r="O548" s="166">
        <v>1</v>
      </c>
      <c r="P548" s="83">
        <v>245000</v>
      </c>
      <c r="Q548" s="79" t="s">
        <v>1167</v>
      </c>
      <c r="S548" s="122">
        <v>1</v>
      </c>
      <c r="T548" s="117">
        <v>20</v>
      </c>
      <c r="V548" s="79" t="str">
        <f>IF(AND(C548=2, T548&lt;&gt;""), _xlfn.IFNA(VLOOKUP(T548,'kk1'!$B$10:$C$109, 2, FALSE), ""), "")</f>
        <v>Balai Penyuluh MATESIH</v>
      </c>
      <c r="W548" s="117">
        <v>1</v>
      </c>
      <c r="X548" s="79" t="str">
        <f t="shared" si="66"/>
        <v>Baik</v>
      </c>
      <c r="Y548" s="79" t="str">
        <f t="shared" si="67"/>
        <v>Benar</v>
      </c>
      <c r="Z548" s="79">
        <f t="shared" si="68"/>
        <v>1</v>
      </c>
      <c r="AA548" s="79" t="str">
        <f t="shared" si="69"/>
        <v>update ta_kib_b set kd_ruang = 20 where idpemda = '10020010012000486'</v>
      </c>
      <c r="AB548" s="79" t="str">
        <f t="shared" si="70"/>
        <v>Ta_Fn_KIB_B_Sensus</v>
      </c>
      <c r="AC548" s="79" t="str">
        <f t="shared" si="71"/>
        <v>update Ta_Fn_KIB_B_Sensus set sensus = 1 where idpemda = '10020010012000486'</v>
      </c>
      <c r="AD548" s="79">
        <f>ROWS($B$13:B548)</f>
        <v>536</v>
      </c>
      <c r="AE548" s="79" t="str">
        <f>IF(W548='kk4-7'!$A$1, AD548, "")</f>
        <v/>
      </c>
      <c r="AF548" s="79" t="str">
        <f t="shared" si="72"/>
        <v/>
      </c>
    </row>
    <row r="549" spans="1:32" x14ac:dyDescent="0.25">
      <c r="A549" s="122">
        <f t="shared" si="73"/>
        <v>537</v>
      </c>
      <c r="B549" s="80" t="s">
        <v>1172</v>
      </c>
      <c r="C549" s="122">
        <v>2</v>
      </c>
      <c r="D549" s="79" t="s">
        <v>1141</v>
      </c>
      <c r="E549" s="79" t="s">
        <v>1142</v>
      </c>
      <c r="F549" s="120">
        <v>25</v>
      </c>
      <c r="G549" s="79">
        <v>2011</v>
      </c>
      <c r="H549" s="81" t="s">
        <v>1143</v>
      </c>
      <c r="I549" s="81" t="s">
        <v>1144</v>
      </c>
      <c r="J549" s="81" t="s">
        <v>114</v>
      </c>
      <c r="K549" s="79" t="s">
        <v>594</v>
      </c>
      <c r="L549" s="116" t="s">
        <v>1145</v>
      </c>
      <c r="N549" s="79" t="s">
        <v>149</v>
      </c>
      <c r="O549" s="166">
        <v>1</v>
      </c>
      <c r="P549" s="83">
        <v>245000</v>
      </c>
      <c r="Q549" s="79" t="s">
        <v>1167</v>
      </c>
      <c r="S549" s="122">
        <v>1</v>
      </c>
      <c r="T549" s="117">
        <v>19</v>
      </c>
      <c r="V549" s="79" t="str">
        <f>IF(AND(C549=2, T549&lt;&gt;""), _xlfn.IFNA(VLOOKUP(T549,'kk1'!$B$10:$C$109, 2, FALSE), ""), "")</f>
        <v>Balai Penyuluh JUMANTONO</v>
      </c>
      <c r="X549" s="79" t="str">
        <f t="shared" si="66"/>
        <v/>
      </c>
      <c r="Y549" s="79" t="str">
        <f t="shared" si="67"/>
        <v>Belum diisi</v>
      </c>
      <c r="Z549" s="79">
        <f t="shared" si="68"/>
        <v>0</v>
      </c>
      <c r="AA549" s="79" t="str">
        <f t="shared" si="69"/>
        <v>update ta_kib_b set kd_ruang = 19 where idpemda = '10020010012000487'</v>
      </c>
      <c r="AB549" s="79" t="str">
        <f t="shared" si="70"/>
        <v>Ta_Fn_KIB_B_Sensus</v>
      </c>
      <c r="AC549" s="79" t="str">
        <f t="shared" si="71"/>
        <v/>
      </c>
      <c r="AD549" s="79">
        <f>ROWS($B$13:B549)</f>
        <v>537</v>
      </c>
      <c r="AE549" s="79">
        <f>IF(W549='kk4-7'!$A$1, AD549, "")</f>
        <v>537</v>
      </c>
      <c r="AF549" s="79" t="str">
        <f t="shared" si="72"/>
        <v/>
      </c>
    </row>
    <row r="550" spans="1:32" x14ac:dyDescent="0.25">
      <c r="A550" s="122">
        <f t="shared" si="73"/>
        <v>538</v>
      </c>
      <c r="B550" s="80" t="s">
        <v>1173</v>
      </c>
      <c r="C550" s="122">
        <v>2</v>
      </c>
      <c r="D550" s="79" t="s">
        <v>1141</v>
      </c>
      <c r="E550" s="79" t="s">
        <v>1142</v>
      </c>
      <c r="F550" s="120">
        <v>26</v>
      </c>
      <c r="G550" s="79">
        <v>2011</v>
      </c>
      <c r="H550" s="81" t="s">
        <v>1143</v>
      </c>
      <c r="I550" s="81" t="s">
        <v>1144</v>
      </c>
      <c r="J550" s="81" t="s">
        <v>114</v>
      </c>
      <c r="K550" s="79" t="s">
        <v>594</v>
      </c>
      <c r="L550" s="116" t="s">
        <v>1145</v>
      </c>
      <c r="N550" s="79" t="s">
        <v>149</v>
      </c>
      <c r="O550" s="166">
        <v>1</v>
      </c>
      <c r="P550" s="83">
        <v>245000</v>
      </c>
      <c r="Q550" s="79" t="s">
        <v>1167</v>
      </c>
      <c r="S550" s="122">
        <v>1</v>
      </c>
      <c r="T550" s="117">
        <v>19</v>
      </c>
      <c r="V550" s="79" t="str">
        <f>IF(AND(C550=2, T550&lt;&gt;""), _xlfn.IFNA(VLOOKUP(T550,'kk1'!$B$10:$C$109, 2, FALSE), ""), "")</f>
        <v>Balai Penyuluh JUMANTONO</v>
      </c>
      <c r="X550" s="79" t="str">
        <f t="shared" si="66"/>
        <v/>
      </c>
      <c r="Y550" s="79" t="str">
        <f t="shared" si="67"/>
        <v>Belum diisi</v>
      </c>
      <c r="Z550" s="79">
        <f t="shared" si="68"/>
        <v>0</v>
      </c>
      <c r="AA550" s="79" t="str">
        <f t="shared" si="69"/>
        <v>update ta_kib_b set kd_ruang = 19 where idpemda = '10020010012000488'</v>
      </c>
      <c r="AB550" s="79" t="str">
        <f t="shared" si="70"/>
        <v>Ta_Fn_KIB_B_Sensus</v>
      </c>
      <c r="AC550" s="79" t="str">
        <f t="shared" si="71"/>
        <v/>
      </c>
      <c r="AD550" s="79">
        <f>ROWS($B$13:B550)</f>
        <v>538</v>
      </c>
      <c r="AE550" s="79">
        <f>IF(W550='kk4-7'!$A$1, AD550, "")</f>
        <v>538</v>
      </c>
      <c r="AF550" s="79" t="str">
        <f t="shared" si="72"/>
        <v/>
      </c>
    </row>
    <row r="551" spans="1:32" x14ac:dyDescent="0.25">
      <c r="A551" s="122">
        <f t="shared" si="73"/>
        <v>539</v>
      </c>
      <c r="B551" s="80" t="s">
        <v>1174</v>
      </c>
      <c r="C551" s="122">
        <v>2</v>
      </c>
      <c r="D551" s="79" t="s">
        <v>1141</v>
      </c>
      <c r="E551" s="79" t="s">
        <v>1142</v>
      </c>
      <c r="F551" s="120">
        <v>27</v>
      </c>
      <c r="G551" s="79">
        <v>2011</v>
      </c>
      <c r="H551" s="81" t="s">
        <v>1143</v>
      </c>
      <c r="I551" s="81" t="s">
        <v>1144</v>
      </c>
      <c r="J551" s="81" t="s">
        <v>114</v>
      </c>
      <c r="K551" s="79" t="s">
        <v>594</v>
      </c>
      <c r="L551" s="116" t="s">
        <v>1145</v>
      </c>
      <c r="N551" s="79" t="s">
        <v>149</v>
      </c>
      <c r="O551" s="166">
        <v>1</v>
      </c>
      <c r="P551" s="83">
        <v>245000</v>
      </c>
      <c r="Q551" s="79" t="s">
        <v>1167</v>
      </c>
      <c r="S551" s="122">
        <v>1</v>
      </c>
      <c r="T551" s="117">
        <v>19</v>
      </c>
      <c r="V551" s="79" t="str">
        <f>IF(AND(C551=2, T551&lt;&gt;""), _xlfn.IFNA(VLOOKUP(T551,'kk1'!$B$10:$C$109, 2, FALSE), ""), "")</f>
        <v>Balai Penyuluh JUMANTONO</v>
      </c>
      <c r="X551" s="79" t="str">
        <f t="shared" si="66"/>
        <v/>
      </c>
      <c r="Y551" s="79" t="str">
        <f t="shared" si="67"/>
        <v>Belum diisi</v>
      </c>
      <c r="Z551" s="79">
        <f t="shared" si="68"/>
        <v>0</v>
      </c>
      <c r="AA551" s="79" t="str">
        <f t="shared" si="69"/>
        <v>update ta_kib_b set kd_ruang = 19 where idpemda = '10020010012000489'</v>
      </c>
      <c r="AB551" s="79" t="str">
        <f t="shared" si="70"/>
        <v>Ta_Fn_KIB_B_Sensus</v>
      </c>
      <c r="AC551" s="79" t="str">
        <f t="shared" si="71"/>
        <v/>
      </c>
      <c r="AD551" s="79">
        <f>ROWS($B$13:B551)</f>
        <v>539</v>
      </c>
      <c r="AE551" s="79">
        <f>IF(W551='kk4-7'!$A$1, AD551, "")</f>
        <v>539</v>
      </c>
      <c r="AF551" s="79" t="str">
        <f t="shared" si="72"/>
        <v/>
      </c>
    </row>
    <row r="552" spans="1:32" x14ac:dyDescent="0.25">
      <c r="A552" s="122">
        <f t="shared" si="73"/>
        <v>540</v>
      </c>
      <c r="B552" s="80" t="s">
        <v>1175</v>
      </c>
      <c r="C552" s="122">
        <v>2</v>
      </c>
      <c r="D552" s="79" t="s">
        <v>1141</v>
      </c>
      <c r="E552" s="79" t="s">
        <v>1142</v>
      </c>
      <c r="F552" s="120">
        <v>28</v>
      </c>
      <c r="G552" s="79">
        <v>2011</v>
      </c>
      <c r="H552" s="81" t="s">
        <v>1143</v>
      </c>
      <c r="I552" s="81" t="s">
        <v>1144</v>
      </c>
      <c r="J552" s="81" t="s">
        <v>114</v>
      </c>
      <c r="K552" s="79" t="s">
        <v>594</v>
      </c>
      <c r="L552" s="116" t="s">
        <v>1145</v>
      </c>
      <c r="N552" s="79" t="s">
        <v>149</v>
      </c>
      <c r="O552" s="166">
        <v>1</v>
      </c>
      <c r="P552" s="83">
        <v>245000</v>
      </c>
      <c r="Q552" s="79" t="s">
        <v>1167</v>
      </c>
      <c r="S552" s="122">
        <v>1</v>
      </c>
      <c r="T552" s="117">
        <v>19</v>
      </c>
      <c r="V552" s="79" t="str">
        <f>IF(AND(C552=2, T552&lt;&gt;""), _xlfn.IFNA(VLOOKUP(T552,'kk1'!$B$10:$C$109, 2, FALSE), ""), "")</f>
        <v>Balai Penyuluh JUMANTONO</v>
      </c>
      <c r="X552" s="79" t="str">
        <f t="shared" si="66"/>
        <v/>
      </c>
      <c r="Y552" s="79" t="str">
        <f t="shared" si="67"/>
        <v>Belum diisi</v>
      </c>
      <c r="Z552" s="79">
        <f t="shared" si="68"/>
        <v>0</v>
      </c>
      <c r="AA552" s="79" t="str">
        <f t="shared" si="69"/>
        <v>update ta_kib_b set kd_ruang = 19 where idpemda = '10020010012000490'</v>
      </c>
      <c r="AB552" s="79" t="str">
        <f t="shared" si="70"/>
        <v>Ta_Fn_KIB_B_Sensus</v>
      </c>
      <c r="AC552" s="79" t="str">
        <f t="shared" si="71"/>
        <v/>
      </c>
      <c r="AD552" s="79">
        <f>ROWS($B$13:B552)</f>
        <v>540</v>
      </c>
      <c r="AE552" s="79">
        <f>IF(W552='kk4-7'!$A$1, AD552, "")</f>
        <v>540</v>
      </c>
      <c r="AF552" s="79" t="str">
        <f t="shared" si="72"/>
        <v/>
      </c>
    </row>
    <row r="553" spans="1:32" x14ac:dyDescent="0.25">
      <c r="A553" s="122">
        <f t="shared" si="73"/>
        <v>541</v>
      </c>
      <c r="B553" s="80" t="s">
        <v>1176</v>
      </c>
      <c r="C553" s="122">
        <v>2</v>
      </c>
      <c r="D553" s="79" t="s">
        <v>1141</v>
      </c>
      <c r="E553" s="79" t="s">
        <v>1142</v>
      </c>
      <c r="F553" s="120">
        <v>29</v>
      </c>
      <c r="G553" s="79">
        <v>2011</v>
      </c>
      <c r="H553" s="81" t="s">
        <v>1143</v>
      </c>
      <c r="I553" s="81" t="s">
        <v>1144</v>
      </c>
      <c r="J553" s="81" t="s">
        <v>114</v>
      </c>
      <c r="K553" s="79" t="s">
        <v>594</v>
      </c>
      <c r="L553" s="116" t="s">
        <v>1145</v>
      </c>
      <c r="N553" s="79" t="s">
        <v>149</v>
      </c>
      <c r="O553" s="166">
        <v>1</v>
      </c>
      <c r="P553" s="83">
        <v>245000</v>
      </c>
      <c r="Q553" s="79" t="s">
        <v>1167</v>
      </c>
      <c r="S553" s="122">
        <v>1</v>
      </c>
      <c r="T553" s="117">
        <v>19</v>
      </c>
      <c r="V553" s="79" t="str">
        <f>IF(AND(C553=2, T553&lt;&gt;""), _xlfn.IFNA(VLOOKUP(T553,'kk1'!$B$10:$C$109, 2, FALSE), ""), "")</f>
        <v>Balai Penyuluh JUMANTONO</v>
      </c>
      <c r="X553" s="79" t="str">
        <f t="shared" si="66"/>
        <v/>
      </c>
      <c r="Y553" s="79" t="str">
        <f t="shared" si="67"/>
        <v>Belum diisi</v>
      </c>
      <c r="Z553" s="79">
        <f t="shared" si="68"/>
        <v>0</v>
      </c>
      <c r="AA553" s="79" t="str">
        <f t="shared" si="69"/>
        <v>update ta_kib_b set kd_ruang = 19 where idpemda = '10020010012000491'</v>
      </c>
      <c r="AB553" s="79" t="str">
        <f t="shared" si="70"/>
        <v>Ta_Fn_KIB_B_Sensus</v>
      </c>
      <c r="AC553" s="79" t="str">
        <f t="shared" si="71"/>
        <v/>
      </c>
      <c r="AD553" s="79">
        <f>ROWS($B$13:B553)</f>
        <v>541</v>
      </c>
      <c r="AE553" s="79">
        <f>IF(W553='kk4-7'!$A$1, AD553, "")</f>
        <v>541</v>
      </c>
      <c r="AF553" s="79" t="str">
        <f t="shared" si="72"/>
        <v/>
      </c>
    </row>
    <row r="554" spans="1:32" x14ac:dyDescent="0.25">
      <c r="A554" s="122">
        <f t="shared" si="73"/>
        <v>542</v>
      </c>
      <c r="B554" s="80" t="s">
        <v>1177</v>
      </c>
      <c r="C554" s="122">
        <v>2</v>
      </c>
      <c r="D554" s="79" t="s">
        <v>1141</v>
      </c>
      <c r="E554" s="79" t="s">
        <v>1142</v>
      </c>
      <c r="F554" s="120">
        <v>30</v>
      </c>
      <c r="G554" s="79">
        <v>2011</v>
      </c>
      <c r="H554" s="81" t="s">
        <v>1143</v>
      </c>
      <c r="I554" s="81" t="s">
        <v>1144</v>
      </c>
      <c r="J554" s="81" t="s">
        <v>114</v>
      </c>
      <c r="K554" s="79" t="s">
        <v>594</v>
      </c>
      <c r="L554" s="116" t="s">
        <v>1145</v>
      </c>
      <c r="N554" s="79" t="s">
        <v>149</v>
      </c>
      <c r="O554" s="166">
        <v>1</v>
      </c>
      <c r="P554" s="83">
        <v>245000</v>
      </c>
      <c r="Q554" s="79" t="s">
        <v>1167</v>
      </c>
      <c r="S554" s="122">
        <v>1</v>
      </c>
      <c r="T554" s="117">
        <v>19</v>
      </c>
      <c r="V554" s="79" t="str">
        <f>IF(AND(C554=2, T554&lt;&gt;""), _xlfn.IFNA(VLOOKUP(T554,'kk1'!$B$10:$C$109, 2, FALSE), ""), "")</f>
        <v>Balai Penyuluh JUMANTONO</v>
      </c>
      <c r="X554" s="79" t="str">
        <f t="shared" si="66"/>
        <v/>
      </c>
      <c r="Y554" s="79" t="str">
        <f t="shared" si="67"/>
        <v>Belum diisi</v>
      </c>
      <c r="Z554" s="79">
        <f t="shared" si="68"/>
        <v>0</v>
      </c>
      <c r="AA554" s="79" t="str">
        <f t="shared" si="69"/>
        <v>update ta_kib_b set kd_ruang = 19 where idpemda = '10020010012000492'</v>
      </c>
      <c r="AB554" s="79" t="str">
        <f t="shared" si="70"/>
        <v>Ta_Fn_KIB_B_Sensus</v>
      </c>
      <c r="AC554" s="79" t="str">
        <f t="shared" si="71"/>
        <v/>
      </c>
      <c r="AD554" s="79">
        <f>ROWS($B$13:B554)</f>
        <v>542</v>
      </c>
      <c r="AE554" s="79">
        <f>IF(W554='kk4-7'!$A$1, AD554, "")</f>
        <v>542</v>
      </c>
      <c r="AF554" s="79" t="str">
        <f t="shared" si="72"/>
        <v/>
      </c>
    </row>
    <row r="555" spans="1:32" x14ac:dyDescent="0.25">
      <c r="A555" s="122">
        <f t="shared" si="73"/>
        <v>543</v>
      </c>
      <c r="B555" s="80" t="s">
        <v>1178</v>
      </c>
      <c r="C555" s="122">
        <v>2</v>
      </c>
      <c r="D555" s="79" t="s">
        <v>1141</v>
      </c>
      <c r="E555" s="79" t="s">
        <v>1142</v>
      </c>
      <c r="F555" s="120">
        <v>31</v>
      </c>
      <c r="G555" s="79">
        <v>2011</v>
      </c>
      <c r="H555" s="81" t="s">
        <v>1143</v>
      </c>
      <c r="I555" s="81" t="s">
        <v>1144</v>
      </c>
      <c r="J555" s="81" t="s">
        <v>114</v>
      </c>
      <c r="K555" s="79" t="s">
        <v>594</v>
      </c>
      <c r="L555" s="116" t="s">
        <v>1145</v>
      </c>
      <c r="N555" s="79" t="s">
        <v>149</v>
      </c>
      <c r="O555" s="166">
        <v>1</v>
      </c>
      <c r="P555" s="83">
        <v>245000</v>
      </c>
      <c r="Q555" s="79" t="s">
        <v>1167</v>
      </c>
      <c r="S555" s="122">
        <v>1</v>
      </c>
      <c r="T555" s="117">
        <v>19</v>
      </c>
      <c r="V555" s="79" t="str">
        <f>IF(AND(C555=2, T555&lt;&gt;""), _xlfn.IFNA(VLOOKUP(T555,'kk1'!$B$10:$C$109, 2, FALSE), ""), "")</f>
        <v>Balai Penyuluh JUMANTONO</v>
      </c>
      <c r="X555" s="79" t="str">
        <f t="shared" si="66"/>
        <v/>
      </c>
      <c r="Y555" s="79" t="str">
        <f t="shared" si="67"/>
        <v>Belum diisi</v>
      </c>
      <c r="Z555" s="79">
        <f t="shared" si="68"/>
        <v>0</v>
      </c>
      <c r="AA555" s="79" t="str">
        <f t="shared" si="69"/>
        <v>update ta_kib_b set kd_ruang = 19 where idpemda = '10020010012000493'</v>
      </c>
      <c r="AB555" s="79" t="str">
        <f t="shared" si="70"/>
        <v>Ta_Fn_KIB_B_Sensus</v>
      </c>
      <c r="AC555" s="79" t="str">
        <f t="shared" si="71"/>
        <v/>
      </c>
      <c r="AD555" s="79">
        <f>ROWS($B$13:B555)</f>
        <v>543</v>
      </c>
      <c r="AE555" s="79">
        <f>IF(W555='kk4-7'!$A$1, AD555, "")</f>
        <v>543</v>
      </c>
      <c r="AF555" s="79" t="str">
        <f t="shared" si="72"/>
        <v/>
      </c>
    </row>
    <row r="556" spans="1:32" x14ac:dyDescent="0.25">
      <c r="A556" s="122">
        <f t="shared" si="73"/>
        <v>544</v>
      </c>
      <c r="B556" s="80" t="s">
        <v>1179</v>
      </c>
      <c r="C556" s="122">
        <v>2</v>
      </c>
      <c r="D556" s="79" t="s">
        <v>1141</v>
      </c>
      <c r="E556" s="79" t="s">
        <v>1142</v>
      </c>
      <c r="F556" s="120">
        <v>32</v>
      </c>
      <c r="G556" s="79">
        <v>2011</v>
      </c>
      <c r="H556" s="81" t="s">
        <v>1143</v>
      </c>
      <c r="I556" s="81" t="s">
        <v>1144</v>
      </c>
      <c r="J556" s="81" t="s">
        <v>114</v>
      </c>
      <c r="K556" s="79" t="s">
        <v>594</v>
      </c>
      <c r="L556" s="116" t="s">
        <v>1145</v>
      </c>
      <c r="N556" s="79" t="s">
        <v>149</v>
      </c>
      <c r="O556" s="166">
        <v>1</v>
      </c>
      <c r="P556" s="83">
        <v>245000</v>
      </c>
      <c r="Q556" s="79" t="s">
        <v>1167</v>
      </c>
      <c r="S556" s="122">
        <v>1</v>
      </c>
      <c r="T556" s="117">
        <v>19</v>
      </c>
      <c r="V556" s="79" t="str">
        <f>IF(AND(C556=2, T556&lt;&gt;""), _xlfn.IFNA(VLOOKUP(T556,'kk1'!$B$10:$C$109, 2, FALSE), ""), "")</f>
        <v>Balai Penyuluh JUMANTONO</v>
      </c>
      <c r="X556" s="79" t="str">
        <f t="shared" si="66"/>
        <v/>
      </c>
      <c r="Y556" s="79" t="str">
        <f t="shared" si="67"/>
        <v>Belum diisi</v>
      </c>
      <c r="Z556" s="79">
        <f t="shared" si="68"/>
        <v>0</v>
      </c>
      <c r="AA556" s="79" t="str">
        <f t="shared" si="69"/>
        <v>update ta_kib_b set kd_ruang = 19 where idpemda = '10020010012000494'</v>
      </c>
      <c r="AB556" s="79" t="str">
        <f t="shared" si="70"/>
        <v>Ta_Fn_KIB_B_Sensus</v>
      </c>
      <c r="AC556" s="79" t="str">
        <f t="shared" si="71"/>
        <v/>
      </c>
      <c r="AD556" s="79">
        <f>ROWS($B$13:B556)</f>
        <v>544</v>
      </c>
      <c r="AE556" s="79">
        <f>IF(W556='kk4-7'!$A$1, AD556, "")</f>
        <v>544</v>
      </c>
      <c r="AF556" s="79" t="str">
        <f t="shared" si="72"/>
        <v/>
      </c>
    </row>
    <row r="557" spans="1:32" x14ac:dyDescent="0.25">
      <c r="A557" s="122">
        <f t="shared" si="73"/>
        <v>545</v>
      </c>
      <c r="B557" s="80" t="s">
        <v>1180</v>
      </c>
      <c r="C557" s="122">
        <v>2</v>
      </c>
      <c r="D557" s="79" t="s">
        <v>1141</v>
      </c>
      <c r="E557" s="79" t="s">
        <v>1142</v>
      </c>
      <c r="F557" s="120">
        <v>33</v>
      </c>
      <c r="G557" s="79">
        <v>2011</v>
      </c>
      <c r="H557" s="81" t="s">
        <v>1143</v>
      </c>
      <c r="I557" s="81" t="s">
        <v>1144</v>
      </c>
      <c r="J557" s="81" t="s">
        <v>114</v>
      </c>
      <c r="K557" s="79" t="s">
        <v>594</v>
      </c>
      <c r="L557" s="116" t="s">
        <v>1145</v>
      </c>
      <c r="N557" s="79" t="s">
        <v>149</v>
      </c>
      <c r="O557" s="166">
        <v>1</v>
      </c>
      <c r="P557" s="83">
        <v>245000</v>
      </c>
      <c r="Q557" s="79" t="s">
        <v>1167</v>
      </c>
      <c r="S557" s="122">
        <v>1</v>
      </c>
      <c r="T557" s="117">
        <v>19</v>
      </c>
      <c r="V557" s="79" t="str">
        <f>IF(AND(C557=2, T557&lt;&gt;""), _xlfn.IFNA(VLOOKUP(T557,'kk1'!$B$10:$C$109, 2, FALSE), ""), "")</f>
        <v>Balai Penyuluh JUMANTONO</v>
      </c>
      <c r="X557" s="79" t="str">
        <f t="shared" si="66"/>
        <v/>
      </c>
      <c r="Y557" s="79" t="str">
        <f t="shared" si="67"/>
        <v>Belum diisi</v>
      </c>
      <c r="Z557" s="79">
        <f t="shared" si="68"/>
        <v>0</v>
      </c>
      <c r="AA557" s="79" t="str">
        <f t="shared" si="69"/>
        <v>update ta_kib_b set kd_ruang = 19 where idpemda = '10020010012000495'</v>
      </c>
      <c r="AB557" s="79" t="str">
        <f t="shared" si="70"/>
        <v>Ta_Fn_KIB_B_Sensus</v>
      </c>
      <c r="AC557" s="79" t="str">
        <f t="shared" si="71"/>
        <v/>
      </c>
      <c r="AD557" s="79">
        <f>ROWS($B$13:B557)</f>
        <v>545</v>
      </c>
      <c r="AE557" s="79">
        <f>IF(W557='kk4-7'!$A$1, AD557, "")</f>
        <v>545</v>
      </c>
      <c r="AF557" s="79" t="str">
        <f t="shared" si="72"/>
        <v/>
      </c>
    </row>
    <row r="558" spans="1:32" x14ac:dyDescent="0.25">
      <c r="A558" s="122">
        <f t="shared" si="73"/>
        <v>546</v>
      </c>
      <c r="B558" s="80" t="s">
        <v>1181</v>
      </c>
      <c r="C558" s="122">
        <v>2</v>
      </c>
      <c r="D558" s="79" t="s">
        <v>1141</v>
      </c>
      <c r="E558" s="79" t="s">
        <v>1142</v>
      </c>
      <c r="F558" s="120">
        <v>34</v>
      </c>
      <c r="G558" s="79">
        <v>2011</v>
      </c>
      <c r="H558" s="81" t="s">
        <v>1143</v>
      </c>
      <c r="I558" s="81" t="s">
        <v>1144</v>
      </c>
      <c r="J558" s="81" t="s">
        <v>114</v>
      </c>
      <c r="K558" s="79" t="s">
        <v>594</v>
      </c>
      <c r="L558" s="116" t="s">
        <v>1145</v>
      </c>
      <c r="N558" s="79" t="s">
        <v>149</v>
      </c>
      <c r="O558" s="166">
        <v>1</v>
      </c>
      <c r="P558" s="83">
        <v>245000</v>
      </c>
      <c r="Q558" s="79" t="s">
        <v>1167</v>
      </c>
      <c r="S558" s="122">
        <v>1</v>
      </c>
      <c r="T558" s="117">
        <v>19</v>
      </c>
      <c r="V558" s="79" t="str">
        <f>IF(AND(C558=2, T558&lt;&gt;""), _xlfn.IFNA(VLOOKUP(T558,'kk1'!$B$10:$C$109, 2, FALSE), ""), "")</f>
        <v>Balai Penyuluh JUMANTONO</v>
      </c>
      <c r="X558" s="79" t="str">
        <f t="shared" si="66"/>
        <v/>
      </c>
      <c r="Y558" s="79" t="str">
        <f t="shared" si="67"/>
        <v>Belum diisi</v>
      </c>
      <c r="Z558" s="79">
        <f t="shared" si="68"/>
        <v>0</v>
      </c>
      <c r="AA558" s="79" t="str">
        <f t="shared" si="69"/>
        <v>update ta_kib_b set kd_ruang = 19 where idpemda = '10020010012000496'</v>
      </c>
      <c r="AB558" s="79" t="str">
        <f t="shared" si="70"/>
        <v>Ta_Fn_KIB_B_Sensus</v>
      </c>
      <c r="AC558" s="79" t="str">
        <f t="shared" si="71"/>
        <v/>
      </c>
      <c r="AD558" s="79">
        <f>ROWS($B$13:B558)</f>
        <v>546</v>
      </c>
      <c r="AE558" s="79">
        <f>IF(W558='kk4-7'!$A$1, AD558, "")</f>
        <v>546</v>
      </c>
      <c r="AF558" s="79" t="str">
        <f t="shared" si="72"/>
        <v/>
      </c>
    </row>
    <row r="559" spans="1:32" x14ac:dyDescent="0.25">
      <c r="A559" s="122">
        <f t="shared" si="73"/>
        <v>547</v>
      </c>
      <c r="B559" s="80" t="s">
        <v>1182</v>
      </c>
      <c r="C559" s="122">
        <v>2</v>
      </c>
      <c r="D559" s="79" t="s">
        <v>1141</v>
      </c>
      <c r="E559" s="79" t="s">
        <v>1142</v>
      </c>
      <c r="F559" s="120">
        <v>35</v>
      </c>
      <c r="G559" s="79">
        <v>2017</v>
      </c>
      <c r="H559" s="81" t="s">
        <v>1183</v>
      </c>
      <c r="J559" s="81" t="s">
        <v>114</v>
      </c>
      <c r="K559" s="79" t="s">
        <v>594</v>
      </c>
      <c r="N559" s="79" t="s">
        <v>149</v>
      </c>
      <c r="O559" s="166">
        <v>1</v>
      </c>
      <c r="P559" s="83">
        <v>245000</v>
      </c>
      <c r="Q559" s="79" t="s">
        <v>393</v>
      </c>
      <c r="S559" s="122">
        <v>1</v>
      </c>
      <c r="T559" s="117">
        <v>10</v>
      </c>
      <c r="V559" s="79" t="str">
        <f>IF(AND(C559=2, T559&lt;&gt;""), _xlfn.IFNA(VLOOKUP(T559,'kk1'!$B$10:$C$109, 2, FALSE), ""), "")</f>
        <v>Ruang Gudang 2</v>
      </c>
      <c r="W559" s="117">
        <v>1</v>
      </c>
      <c r="X559" s="79" t="str">
        <f t="shared" si="66"/>
        <v>Baik</v>
      </c>
      <c r="Y559" s="79" t="str">
        <f t="shared" si="67"/>
        <v>Benar</v>
      </c>
      <c r="Z559" s="79">
        <f t="shared" si="68"/>
        <v>1</v>
      </c>
      <c r="AA559" s="79" t="str">
        <f t="shared" si="69"/>
        <v>update ta_kib_b set kd_ruang = 10 where idpemda = '10020010012000852'</v>
      </c>
      <c r="AB559" s="79" t="str">
        <f t="shared" si="70"/>
        <v>Ta_Fn_KIB_B_Sensus</v>
      </c>
      <c r="AC559" s="79" t="str">
        <f t="shared" si="71"/>
        <v>update Ta_Fn_KIB_B_Sensus set sensus = 1 where idpemda = '10020010012000852'</v>
      </c>
      <c r="AD559" s="79">
        <f>ROWS($B$13:B559)</f>
        <v>547</v>
      </c>
      <c r="AE559" s="79" t="str">
        <f>IF(W559='kk4-7'!$A$1, AD559, "")</f>
        <v/>
      </c>
      <c r="AF559" s="79" t="str">
        <f t="shared" si="72"/>
        <v/>
      </c>
    </row>
    <row r="560" spans="1:32" x14ac:dyDescent="0.25">
      <c r="A560" s="122">
        <f t="shared" si="73"/>
        <v>548</v>
      </c>
      <c r="B560" s="80" t="s">
        <v>1184</v>
      </c>
      <c r="C560" s="122">
        <v>2</v>
      </c>
      <c r="D560" s="79" t="s">
        <v>1141</v>
      </c>
      <c r="E560" s="79" t="s">
        <v>1142</v>
      </c>
      <c r="F560" s="120">
        <v>36</v>
      </c>
      <c r="G560" s="79">
        <v>2017</v>
      </c>
      <c r="H560" s="81" t="s">
        <v>1183</v>
      </c>
      <c r="J560" s="81" t="s">
        <v>114</v>
      </c>
      <c r="K560" s="79" t="s">
        <v>594</v>
      </c>
      <c r="N560" s="79" t="s">
        <v>149</v>
      </c>
      <c r="O560" s="166">
        <v>1</v>
      </c>
      <c r="P560" s="83">
        <v>245000</v>
      </c>
      <c r="Q560" s="79" t="s">
        <v>393</v>
      </c>
      <c r="S560" s="122">
        <v>1</v>
      </c>
      <c r="T560" s="117">
        <v>10</v>
      </c>
      <c r="V560" s="79" t="str">
        <f>IF(AND(C560=2, T560&lt;&gt;""), _xlfn.IFNA(VLOOKUP(T560,'kk1'!$B$10:$C$109, 2, FALSE), ""), "")</f>
        <v>Ruang Gudang 2</v>
      </c>
      <c r="W560" s="117">
        <v>1</v>
      </c>
      <c r="X560" s="79" t="str">
        <f t="shared" si="66"/>
        <v>Baik</v>
      </c>
      <c r="Y560" s="79" t="str">
        <f t="shared" si="67"/>
        <v>Benar</v>
      </c>
      <c r="Z560" s="79">
        <f t="shared" si="68"/>
        <v>1</v>
      </c>
      <c r="AA560" s="79" t="str">
        <f t="shared" si="69"/>
        <v>update ta_kib_b set kd_ruang = 10 where idpemda = '10020010012000853'</v>
      </c>
      <c r="AB560" s="79" t="str">
        <f t="shared" si="70"/>
        <v>Ta_Fn_KIB_B_Sensus</v>
      </c>
      <c r="AC560" s="79" t="str">
        <f t="shared" si="71"/>
        <v>update Ta_Fn_KIB_B_Sensus set sensus = 1 where idpemda = '10020010012000853'</v>
      </c>
      <c r="AD560" s="79">
        <f>ROWS($B$13:B560)</f>
        <v>548</v>
      </c>
      <c r="AE560" s="79" t="str">
        <f>IF(W560='kk4-7'!$A$1, AD560, "")</f>
        <v/>
      </c>
      <c r="AF560" s="79" t="str">
        <f t="shared" si="72"/>
        <v/>
      </c>
    </row>
    <row r="561" spans="1:45" x14ac:dyDescent="0.25">
      <c r="A561" s="122">
        <f t="shared" si="73"/>
        <v>549</v>
      </c>
      <c r="B561" s="80" t="s">
        <v>1185</v>
      </c>
      <c r="C561" s="122">
        <v>2</v>
      </c>
      <c r="D561" s="79" t="s">
        <v>1141</v>
      </c>
      <c r="E561" s="79" t="s">
        <v>1142</v>
      </c>
      <c r="F561" s="120">
        <v>37</v>
      </c>
      <c r="G561" s="79">
        <v>2017</v>
      </c>
      <c r="H561" s="81" t="s">
        <v>1183</v>
      </c>
      <c r="J561" s="81" t="s">
        <v>114</v>
      </c>
      <c r="K561" s="79" t="s">
        <v>594</v>
      </c>
      <c r="N561" s="79" t="s">
        <v>149</v>
      </c>
      <c r="O561" s="166">
        <v>1</v>
      </c>
      <c r="P561" s="83">
        <v>245000</v>
      </c>
      <c r="Q561" s="79" t="s">
        <v>393</v>
      </c>
      <c r="S561" s="122">
        <v>1</v>
      </c>
      <c r="T561" s="117">
        <v>10</v>
      </c>
      <c r="V561" s="79" t="str">
        <f>IF(AND(C561=2, T561&lt;&gt;""), _xlfn.IFNA(VLOOKUP(T561,'kk1'!$B$10:$C$109, 2, FALSE), ""), "")</f>
        <v>Ruang Gudang 2</v>
      </c>
      <c r="W561" s="117">
        <v>1</v>
      </c>
      <c r="X561" s="79" t="str">
        <f t="shared" si="66"/>
        <v>Baik</v>
      </c>
      <c r="Y561" s="79" t="str">
        <f t="shared" si="67"/>
        <v>Benar</v>
      </c>
      <c r="Z561" s="79">
        <f t="shared" si="68"/>
        <v>1</v>
      </c>
      <c r="AA561" s="79" t="str">
        <f t="shared" si="69"/>
        <v>update ta_kib_b set kd_ruang = 10 where idpemda = '10020010012000854'</v>
      </c>
      <c r="AB561" s="79" t="str">
        <f t="shared" si="70"/>
        <v>Ta_Fn_KIB_B_Sensus</v>
      </c>
      <c r="AC561" s="79" t="str">
        <f t="shared" si="71"/>
        <v>update Ta_Fn_KIB_B_Sensus set sensus = 1 where idpemda = '10020010012000854'</v>
      </c>
      <c r="AD561" s="79">
        <f>ROWS($B$13:B561)</f>
        <v>549</v>
      </c>
      <c r="AE561" s="79" t="str">
        <f>IF(W561='kk4-7'!$A$1, AD561, "")</f>
        <v/>
      </c>
      <c r="AF561" s="79" t="str">
        <f t="shared" si="72"/>
        <v/>
      </c>
    </row>
    <row r="562" spans="1:45" x14ac:dyDescent="0.25">
      <c r="A562" s="122">
        <f t="shared" si="73"/>
        <v>550</v>
      </c>
      <c r="B562" s="80" t="s">
        <v>1186</v>
      </c>
      <c r="C562" s="122">
        <v>2</v>
      </c>
      <c r="D562" s="79" t="s">
        <v>1141</v>
      </c>
      <c r="E562" s="79" t="s">
        <v>1142</v>
      </c>
      <c r="F562" s="120">
        <v>38</v>
      </c>
      <c r="G562" s="79">
        <v>2017</v>
      </c>
      <c r="H562" s="81" t="s">
        <v>1183</v>
      </c>
      <c r="J562" s="81" t="s">
        <v>114</v>
      </c>
      <c r="K562" s="79" t="s">
        <v>594</v>
      </c>
      <c r="N562" s="79" t="s">
        <v>149</v>
      </c>
      <c r="O562" s="166">
        <v>1</v>
      </c>
      <c r="P562" s="83">
        <v>245000</v>
      </c>
      <c r="Q562" s="79" t="s">
        <v>393</v>
      </c>
      <c r="S562" s="122">
        <v>1</v>
      </c>
      <c r="T562" s="117">
        <v>10</v>
      </c>
      <c r="V562" s="79" t="str">
        <f>IF(AND(C562=2, T562&lt;&gt;""), _xlfn.IFNA(VLOOKUP(T562,'kk1'!$B$10:$C$109, 2, FALSE), ""), "")</f>
        <v>Ruang Gudang 2</v>
      </c>
      <c r="W562" s="117">
        <v>1</v>
      </c>
      <c r="X562" s="79" t="str">
        <f t="shared" si="66"/>
        <v>Baik</v>
      </c>
      <c r="Y562" s="79" t="str">
        <f t="shared" si="67"/>
        <v>Benar</v>
      </c>
      <c r="Z562" s="79">
        <f t="shared" si="68"/>
        <v>1</v>
      </c>
      <c r="AA562" s="79" t="str">
        <f t="shared" si="69"/>
        <v>update ta_kib_b set kd_ruang = 10 where idpemda = '10020010012000855'</v>
      </c>
      <c r="AB562" s="79" t="str">
        <f t="shared" si="70"/>
        <v>Ta_Fn_KIB_B_Sensus</v>
      </c>
      <c r="AC562" s="79" t="str">
        <f t="shared" si="71"/>
        <v>update Ta_Fn_KIB_B_Sensus set sensus = 1 where idpemda = '10020010012000855'</v>
      </c>
      <c r="AD562" s="79">
        <f>ROWS($B$13:B562)</f>
        <v>550</v>
      </c>
      <c r="AE562" s="79" t="str">
        <f>IF(W562='kk4-7'!$A$1, AD562, "")</f>
        <v/>
      </c>
      <c r="AF562" s="79" t="str">
        <f t="shared" si="72"/>
        <v/>
      </c>
    </row>
    <row r="563" spans="1:45" x14ac:dyDescent="0.25">
      <c r="A563" s="122">
        <f t="shared" si="73"/>
        <v>551</v>
      </c>
      <c r="B563" s="80" t="s">
        <v>1187</v>
      </c>
      <c r="C563" s="122">
        <v>2</v>
      </c>
      <c r="D563" s="79" t="s">
        <v>1188</v>
      </c>
      <c r="E563" s="79" t="s">
        <v>1189</v>
      </c>
      <c r="F563" s="120">
        <v>1</v>
      </c>
      <c r="G563" s="79">
        <v>2003</v>
      </c>
      <c r="H563" s="81" t="s">
        <v>1190</v>
      </c>
      <c r="I563" s="81" t="s">
        <v>114</v>
      </c>
      <c r="J563" s="81" t="s">
        <v>114</v>
      </c>
      <c r="K563" s="79" t="s">
        <v>1191</v>
      </c>
      <c r="L563" s="116" t="s">
        <v>1192</v>
      </c>
      <c r="N563" s="79" t="s">
        <v>149</v>
      </c>
      <c r="O563" s="166">
        <v>1</v>
      </c>
      <c r="P563" s="83">
        <v>25000</v>
      </c>
      <c r="S563" s="122">
        <v>1</v>
      </c>
      <c r="T563" s="117">
        <v>21</v>
      </c>
      <c r="V563" s="79" t="str">
        <f>IF(AND(C563=2, T563&lt;&gt;""), _xlfn.IFNA(VLOOKUP(T563,'kk1'!$B$10:$C$109, 2, FALSE), ""), "")</f>
        <v>Balai Penyuluh TAWANGMANGU</v>
      </c>
      <c r="X563" s="79" t="str">
        <f t="shared" si="66"/>
        <v/>
      </c>
      <c r="Y563" s="79" t="str">
        <f t="shared" si="67"/>
        <v>Belum diisi</v>
      </c>
      <c r="Z563" s="79">
        <f t="shared" si="68"/>
        <v>0</v>
      </c>
      <c r="AA563" s="79" t="str">
        <f t="shared" si="69"/>
        <v>update ta_kib_b set kd_ruang = 21 where idpemda = '10020010012000497'</v>
      </c>
      <c r="AB563" s="79" t="str">
        <f t="shared" si="70"/>
        <v>Ta_Fn_KIB_B_Sensus</v>
      </c>
      <c r="AC563" s="79" t="str">
        <f t="shared" si="71"/>
        <v/>
      </c>
      <c r="AD563" s="79">
        <f>ROWS($B$13:B563)</f>
        <v>551</v>
      </c>
      <c r="AE563" s="79">
        <f>IF(W563='kk4-7'!$A$1, AD563, "")</f>
        <v>551</v>
      </c>
      <c r="AF563" s="79" t="str">
        <f t="shared" si="72"/>
        <v/>
      </c>
    </row>
    <row r="564" spans="1:45" x14ac:dyDescent="0.25">
      <c r="A564" s="122">
        <f t="shared" si="73"/>
        <v>552</v>
      </c>
      <c r="B564" s="80" t="s">
        <v>1193</v>
      </c>
      <c r="C564" s="122">
        <v>2</v>
      </c>
      <c r="D564" s="79" t="s">
        <v>1188</v>
      </c>
      <c r="E564" s="79" t="s">
        <v>1189</v>
      </c>
      <c r="F564" s="120">
        <v>2</v>
      </c>
      <c r="G564" s="79">
        <v>2003</v>
      </c>
      <c r="H564" s="81" t="s">
        <v>1190</v>
      </c>
      <c r="I564" s="81" t="s">
        <v>114</v>
      </c>
      <c r="J564" s="81" t="s">
        <v>114</v>
      </c>
      <c r="K564" s="79" t="s">
        <v>1191</v>
      </c>
      <c r="L564" s="116" t="s">
        <v>1192</v>
      </c>
      <c r="N564" s="79" t="s">
        <v>149</v>
      </c>
      <c r="O564" s="166">
        <v>1</v>
      </c>
      <c r="P564" s="83">
        <v>25000</v>
      </c>
      <c r="S564" s="122">
        <v>1</v>
      </c>
      <c r="T564" s="117">
        <v>8</v>
      </c>
      <c r="V564" s="79" t="str">
        <f>IF(AND(C564=2, T564&lt;&gt;""), _xlfn.IFNA(VLOOKUP(T564,'kk1'!$B$10:$C$109, 2, FALSE), ""), "")</f>
        <v>Ruang Sekretariat</v>
      </c>
      <c r="X564" s="79" t="str">
        <f t="shared" si="66"/>
        <v/>
      </c>
      <c r="Y564" s="79" t="str">
        <f t="shared" si="67"/>
        <v>Belum diisi</v>
      </c>
      <c r="Z564" s="79">
        <f t="shared" si="68"/>
        <v>0</v>
      </c>
      <c r="AA564" s="79" t="str">
        <f t="shared" si="69"/>
        <v>update ta_kib_b set kd_ruang = 8 where idpemda = '10020010012000498'</v>
      </c>
      <c r="AB564" s="79" t="str">
        <f t="shared" si="70"/>
        <v>Ta_Fn_KIB_B_Sensus</v>
      </c>
      <c r="AC564" s="79" t="str">
        <f t="shared" si="71"/>
        <v/>
      </c>
      <c r="AD564" s="79">
        <f>ROWS($B$13:B564)</f>
        <v>552</v>
      </c>
      <c r="AE564" s="79">
        <f>IF(W564='kk4-7'!$A$1, AD564, "")</f>
        <v>552</v>
      </c>
      <c r="AF564" s="79" t="str">
        <f t="shared" si="72"/>
        <v/>
      </c>
    </row>
    <row r="565" spans="1:45" x14ac:dyDescent="0.25">
      <c r="A565" s="122">
        <f t="shared" si="73"/>
        <v>553</v>
      </c>
      <c r="B565" s="80" t="s">
        <v>1194</v>
      </c>
      <c r="C565" s="122">
        <v>2</v>
      </c>
      <c r="D565" s="79" t="s">
        <v>1188</v>
      </c>
      <c r="E565" s="79" t="s">
        <v>1189</v>
      </c>
      <c r="F565" s="120">
        <v>3</v>
      </c>
      <c r="G565" s="79">
        <v>2003</v>
      </c>
      <c r="H565" s="81" t="s">
        <v>1190</v>
      </c>
      <c r="I565" s="81" t="s">
        <v>114</v>
      </c>
      <c r="J565" s="81" t="s">
        <v>114</v>
      </c>
      <c r="K565" s="79" t="s">
        <v>1191</v>
      </c>
      <c r="L565" s="116" t="s">
        <v>1192</v>
      </c>
      <c r="N565" s="79" t="s">
        <v>149</v>
      </c>
      <c r="O565" s="166">
        <v>1</v>
      </c>
      <c r="P565" s="83">
        <v>25000</v>
      </c>
      <c r="S565" s="122">
        <v>1</v>
      </c>
      <c r="T565" s="117">
        <v>8</v>
      </c>
      <c r="V565" s="79" t="str">
        <f>IF(AND(C565=2, T565&lt;&gt;""), _xlfn.IFNA(VLOOKUP(T565,'kk1'!$B$10:$C$109, 2, FALSE), ""), "")</f>
        <v>Ruang Sekretariat</v>
      </c>
      <c r="X565" s="79" t="str">
        <f t="shared" si="66"/>
        <v/>
      </c>
      <c r="Y565" s="79" t="str">
        <f t="shared" si="67"/>
        <v>Belum diisi</v>
      </c>
      <c r="Z565" s="79">
        <f t="shared" si="68"/>
        <v>0</v>
      </c>
      <c r="AA565" s="79" t="str">
        <f t="shared" si="69"/>
        <v>update ta_kib_b set kd_ruang = 8 where idpemda = '10020010012000499'</v>
      </c>
      <c r="AB565" s="79" t="str">
        <f t="shared" si="70"/>
        <v>Ta_Fn_KIB_B_Sensus</v>
      </c>
      <c r="AC565" s="79" t="str">
        <f t="shared" si="71"/>
        <v/>
      </c>
      <c r="AD565" s="79">
        <f>ROWS($B$13:B565)</f>
        <v>553</v>
      </c>
      <c r="AE565" s="79">
        <f>IF(W565='kk4-7'!$A$1, AD565, "")</f>
        <v>553</v>
      </c>
      <c r="AF565" s="79" t="str">
        <f t="shared" si="72"/>
        <v/>
      </c>
    </row>
    <row r="566" spans="1:45" x14ac:dyDescent="0.25">
      <c r="A566" s="122">
        <f t="shared" si="73"/>
        <v>554</v>
      </c>
      <c r="B566" s="80" t="s">
        <v>1195</v>
      </c>
      <c r="C566" s="122">
        <v>2</v>
      </c>
      <c r="D566" s="79" t="s">
        <v>1188</v>
      </c>
      <c r="E566" s="79" t="s">
        <v>1189</v>
      </c>
      <c r="F566" s="120">
        <v>4</v>
      </c>
      <c r="G566" s="79">
        <v>2003</v>
      </c>
      <c r="H566" s="81" t="s">
        <v>1190</v>
      </c>
      <c r="I566" s="81" t="s">
        <v>114</v>
      </c>
      <c r="J566" s="81" t="s">
        <v>114</v>
      </c>
      <c r="K566" s="79" t="s">
        <v>1191</v>
      </c>
      <c r="L566" s="116" t="s">
        <v>1192</v>
      </c>
      <c r="N566" s="79" t="s">
        <v>149</v>
      </c>
      <c r="O566" s="166">
        <v>1</v>
      </c>
      <c r="P566" s="83">
        <v>41650</v>
      </c>
      <c r="S566" s="122">
        <v>1</v>
      </c>
      <c r="T566" s="117">
        <v>8</v>
      </c>
      <c r="V566" s="79" t="str">
        <f>IF(AND(C566=2, T566&lt;&gt;""), _xlfn.IFNA(VLOOKUP(T566,'kk1'!$B$10:$C$109, 2, FALSE), ""), "")</f>
        <v>Ruang Sekretariat</v>
      </c>
      <c r="X566" s="79" t="str">
        <f t="shared" si="66"/>
        <v/>
      </c>
      <c r="Y566" s="79" t="str">
        <f t="shared" si="67"/>
        <v>Belum diisi</v>
      </c>
      <c r="Z566" s="79">
        <f t="shared" si="68"/>
        <v>0</v>
      </c>
      <c r="AA566" s="79" t="str">
        <f t="shared" si="69"/>
        <v>update ta_kib_b set kd_ruang = 8 where idpemda = '10020010012000500'</v>
      </c>
      <c r="AB566" s="79" t="str">
        <f t="shared" si="70"/>
        <v>Ta_Fn_KIB_B_Sensus</v>
      </c>
      <c r="AC566" s="79" t="str">
        <f t="shared" si="71"/>
        <v/>
      </c>
      <c r="AD566" s="79">
        <f>ROWS($B$13:B566)</f>
        <v>554</v>
      </c>
      <c r="AE566" s="79">
        <f>IF(W566='kk4-7'!$A$1, AD566, "")</f>
        <v>554</v>
      </c>
      <c r="AF566" s="79" t="str">
        <f t="shared" si="72"/>
        <v/>
      </c>
    </row>
    <row r="567" spans="1:45" x14ac:dyDescent="0.25">
      <c r="A567" s="122">
        <f t="shared" si="73"/>
        <v>555</v>
      </c>
      <c r="B567" s="80" t="s">
        <v>1196</v>
      </c>
      <c r="C567" s="122">
        <v>2</v>
      </c>
      <c r="D567" s="79" t="s">
        <v>1188</v>
      </c>
      <c r="E567" s="79" t="s">
        <v>1189</v>
      </c>
      <c r="F567" s="120">
        <v>5</v>
      </c>
      <c r="G567" s="79">
        <v>2003</v>
      </c>
      <c r="H567" s="81" t="s">
        <v>1190</v>
      </c>
      <c r="I567" s="81" t="s">
        <v>114</v>
      </c>
      <c r="J567" s="81" t="s">
        <v>114</v>
      </c>
      <c r="K567" s="79" t="s">
        <v>1191</v>
      </c>
      <c r="L567" s="116" t="s">
        <v>1192</v>
      </c>
      <c r="N567" s="79" t="s">
        <v>149</v>
      </c>
      <c r="O567" s="166">
        <v>1</v>
      </c>
      <c r="P567" s="83">
        <v>41650</v>
      </c>
      <c r="S567" s="122">
        <v>1</v>
      </c>
      <c r="T567" s="117">
        <v>8</v>
      </c>
      <c r="V567" s="79" t="str">
        <f>IF(AND(C567=2, T567&lt;&gt;""), _xlfn.IFNA(VLOOKUP(T567,'kk1'!$B$10:$C$109, 2, FALSE), ""), "")</f>
        <v>Ruang Sekretariat</v>
      </c>
      <c r="X567" s="79" t="str">
        <f t="shared" si="66"/>
        <v/>
      </c>
      <c r="Y567" s="79" t="str">
        <f t="shared" si="67"/>
        <v>Belum diisi</v>
      </c>
      <c r="Z567" s="79">
        <f t="shared" si="68"/>
        <v>0</v>
      </c>
      <c r="AA567" s="79" t="str">
        <f t="shared" si="69"/>
        <v>update ta_kib_b set kd_ruang = 8 where idpemda = '10020010012000501'</v>
      </c>
      <c r="AB567" s="79" t="str">
        <f t="shared" si="70"/>
        <v>Ta_Fn_KIB_B_Sensus</v>
      </c>
      <c r="AC567" s="79" t="str">
        <f t="shared" si="71"/>
        <v/>
      </c>
      <c r="AD567" s="79">
        <f>ROWS($B$13:B567)</f>
        <v>555</v>
      </c>
      <c r="AE567" s="79">
        <f>IF(W567='kk4-7'!$A$1, AD567, "")</f>
        <v>555</v>
      </c>
      <c r="AF567" s="79" t="str">
        <f t="shared" si="72"/>
        <v/>
      </c>
    </row>
    <row r="568" spans="1:45" x14ac:dyDescent="0.25">
      <c r="A568" s="122">
        <f t="shared" si="73"/>
        <v>556</v>
      </c>
      <c r="B568" s="80" t="s">
        <v>1197</v>
      </c>
      <c r="C568" s="122">
        <v>2</v>
      </c>
      <c r="D568" s="79" t="s">
        <v>1188</v>
      </c>
      <c r="E568" s="79" t="s">
        <v>1189</v>
      </c>
      <c r="F568" s="120">
        <v>6</v>
      </c>
      <c r="G568" s="79">
        <v>2003</v>
      </c>
      <c r="H568" s="81" t="s">
        <v>1190</v>
      </c>
      <c r="I568" s="81" t="s">
        <v>114</v>
      </c>
      <c r="J568" s="81" t="s">
        <v>114</v>
      </c>
      <c r="K568" s="79" t="s">
        <v>1191</v>
      </c>
      <c r="L568" s="116" t="s">
        <v>1192</v>
      </c>
      <c r="N568" s="79" t="s">
        <v>149</v>
      </c>
      <c r="O568" s="166">
        <v>1</v>
      </c>
      <c r="P568" s="83">
        <v>41650</v>
      </c>
      <c r="S568" s="122">
        <v>1</v>
      </c>
      <c r="T568" s="117">
        <v>8</v>
      </c>
      <c r="V568" s="79" t="str">
        <f>IF(AND(C568=2, T568&lt;&gt;""), _xlfn.IFNA(VLOOKUP(T568,'kk1'!$B$10:$C$109, 2, FALSE), ""), "")</f>
        <v>Ruang Sekretariat</v>
      </c>
      <c r="X568" s="79" t="str">
        <f t="shared" si="66"/>
        <v/>
      </c>
      <c r="Y568" s="79" t="str">
        <f t="shared" si="67"/>
        <v>Belum diisi</v>
      </c>
      <c r="Z568" s="79">
        <f t="shared" si="68"/>
        <v>0</v>
      </c>
      <c r="AA568" s="79" t="str">
        <f t="shared" si="69"/>
        <v>update ta_kib_b set kd_ruang = 8 where idpemda = '10020010012000502'</v>
      </c>
      <c r="AB568" s="79" t="str">
        <f t="shared" si="70"/>
        <v>Ta_Fn_KIB_B_Sensus</v>
      </c>
      <c r="AC568" s="79" t="str">
        <f t="shared" si="71"/>
        <v/>
      </c>
      <c r="AD568" s="79">
        <f>ROWS($B$13:B568)</f>
        <v>556</v>
      </c>
      <c r="AE568" s="79">
        <f>IF(W568='kk4-7'!$A$1, AD568, "")</f>
        <v>556</v>
      </c>
      <c r="AF568" s="79" t="str">
        <f t="shared" si="72"/>
        <v/>
      </c>
    </row>
    <row r="569" spans="1:45" x14ac:dyDescent="0.25">
      <c r="A569" s="122">
        <f t="shared" si="73"/>
        <v>557</v>
      </c>
      <c r="B569" s="80" t="s">
        <v>1198</v>
      </c>
      <c r="C569" s="122">
        <v>2</v>
      </c>
      <c r="D569" s="79" t="s">
        <v>1188</v>
      </c>
      <c r="E569" s="79" t="s">
        <v>1189</v>
      </c>
      <c r="F569" s="120">
        <v>7</v>
      </c>
      <c r="G569" s="79">
        <v>2003</v>
      </c>
      <c r="H569" s="81" t="s">
        <v>1190</v>
      </c>
      <c r="I569" s="81" t="s">
        <v>114</v>
      </c>
      <c r="J569" s="81" t="s">
        <v>114</v>
      </c>
      <c r="K569" s="79" t="s">
        <v>1191</v>
      </c>
      <c r="L569" s="116" t="s">
        <v>1192</v>
      </c>
      <c r="N569" s="79" t="s">
        <v>149</v>
      </c>
      <c r="O569" s="166">
        <v>1</v>
      </c>
      <c r="P569" s="83">
        <v>41650</v>
      </c>
      <c r="S569" s="122">
        <v>1</v>
      </c>
      <c r="T569" s="117">
        <v>8</v>
      </c>
      <c r="V569" s="79" t="str">
        <f>IF(AND(C569=2, T569&lt;&gt;""), _xlfn.IFNA(VLOOKUP(T569,'kk1'!$B$10:$C$109, 2, FALSE), ""), "")</f>
        <v>Ruang Sekretariat</v>
      </c>
      <c r="X569" s="79" t="str">
        <f t="shared" si="66"/>
        <v/>
      </c>
      <c r="Y569" s="79" t="str">
        <f t="shared" si="67"/>
        <v>Belum diisi</v>
      </c>
      <c r="Z569" s="79">
        <f t="shared" si="68"/>
        <v>0</v>
      </c>
      <c r="AA569" s="79" t="str">
        <f t="shared" si="69"/>
        <v>update ta_kib_b set kd_ruang = 8 where idpemda = '10020010012000503'</v>
      </c>
      <c r="AB569" s="79" t="str">
        <f t="shared" si="70"/>
        <v>Ta_Fn_KIB_B_Sensus</v>
      </c>
      <c r="AC569" s="79" t="str">
        <f t="shared" si="71"/>
        <v/>
      </c>
      <c r="AD569" s="79">
        <f>ROWS($B$13:B569)</f>
        <v>557</v>
      </c>
      <c r="AE569" s="79">
        <f>IF(W569='kk4-7'!$A$1, AD569, "")</f>
        <v>557</v>
      </c>
      <c r="AF569" s="79" t="str">
        <f t="shared" si="72"/>
        <v/>
      </c>
    </row>
    <row r="570" spans="1:45" x14ac:dyDescent="0.25">
      <c r="A570" s="122">
        <f t="shared" si="73"/>
        <v>558</v>
      </c>
      <c r="B570" s="80" t="s">
        <v>1199</v>
      </c>
      <c r="C570" s="122">
        <v>2</v>
      </c>
      <c r="D570" s="79" t="s">
        <v>1188</v>
      </c>
      <c r="E570" s="79" t="s">
        <v>1189</v>
      </c>
      <c r="F570" s="120">
        <v>8</v>
      </c>
      <c r="G570" s="79">
        <v>2003</v>
      </c>
      <c r="H570" s="81" t="s">
        <v>1190</v>
      </c>
      <c r="I570" s="81" t="s">
        <v>114</v>
      </c>
      <c r="J570" s="81" t="s">
        <v>114</v>
      </c>
      <c r="K570" s="79" t="s">
        <v>1191</v>
      </c>
      <c r="L570" s="116" t="s">
        <v>1192</v>
      </c>
      <c r="N570" s="79" t="s">
        <v>149</v>
      </c>
      <c r="O570" s="166">
        <v>1</v>
      </c>
      <c r="P570" s="83">
        <v>41650</v>
      </c>
      <c r="S570" s="122">
        <v>1</v>
      </c>
      <c r="T570" s="117">
        <v>8</v>
      </c>
      <c r="V570" s="79" t="str">
        <f>IF(AND(C570=2, T570&lt;&gt;""), _xlfn.IFNA(VLOOKUP(T570,'kk1'!$B$10:$C$109, 2, FALSE), ""), "")</f>
        <v>Ruang Sekretariat</v>
      </c>
      <c r="X570" s="79" t="str">
        <f t="shared" si="66"/>
        <v/>
      </c>
      <c r="Y570" s="79" t="str">
        <f t="shared" si="67"/>
        <v>Belum diisi</v>
      </c>
      <c r="Z570" s="79">
        <f t="shared" si="68"/>
        <v>0</v>
      </c>
      <c r="AA570" s="79" t="str">
        <f t="shared" si="69"/>
        <v>update ta_kib_b set kd_ruang = 8 where idpemda = '10020010012000504'</v>
      </c>
      <c r="AB570" s="79" t="str">
        <f t="shared" si="70"/>
        <v>Ta_Fn_KIB_B_Sensus</v>
      </c>
      <c r="AC570" s="79" t="str">
        <f t="shared" si="71"/>
        <v/>
      </c>
      <c r="AD570" s="79">
        <f>ROWS($B$13:B570)</f>
        <v>558</v>
      </c>
      <c r="AE570" s="79">
        <f>IF(W570='kk4-7'!$A$1, AD570, "")</f>
        <v>558</v>
      </c>
      <c r="AF570" s="79" t="str">
        <f t="shared" si="72"/>
        <v/>
      </c>
    </row>
    <row r="571" spans="1:45" x14ac:dyDescent="0.25">
      <c r="A571" s="122">
        <f t="shared" si="73"/>
        <v>559</v>
      </c>
      <c r="B571" s="80" t="s">
        <v>1200</v>
      </c>
      <c r="C571" s="122">
        <v>2</v>
      </c>
      <c r="D571" s="79" t="s">
        <v>1188</v>
      </c>
      <c r="E571" s="79" t="s">
        <v>1189</v>
      </c>
      <c r="F571" s="120">
        <v>9</v>
      </c>
      <c r="G571" s="79">
        <v>2003</v>
      </c>
      <c r="H571" s="81" t="s">
        <v>1190</v>
      </c>
      <c r="I571" s="81" t="s">
        <v>114</v>
      </c>
      <c r="J571" s="81" t="s">
        <v>114</v>
      </c>
      <c r="K571" s="79" t="s">
        <v>1191</v>
      </c>
      <c r="L571" s="116" t="s">
        <v>1192</v>
      </c>
      <c r="N571" s="79" t="s">
        <v>149</v>
      </c>
      <c r="O571" s="166">
        <v>1</v>
      </c>
      <c r="P571" s="83">
        <v>41750</v>
      </c>
      <c r="S571" s="122">
        <v>1</v>
      </c>
      <c r="T571" s="117">
        <v>8</v>
      </c>
      <c r="V571" s="79" t="str">
        <f>IF(AND(C571=2, T571&lt;&gt;""), _xlfn.IFNA(VLOOKUP(T571,'kk1'!$B$10:$C$109, 2, FALSE), ""), "")</f>
        <v>Ruang Sekretariat</v>
      </c>
      <c r="X571" s="79" t="str">
        <f t="shared" si="66"/>
        <v/>
      </c>
      <c r="Y571" s="79" t="str">
        <f t="shared" si="67"/>
        <v>Belum diisi</v>
      </c>
      <c r="Z571" s="79">
        <f t="shared" si="68"/>
        <v>0</v>
      </c>
      <c r="AA571" s="79" t="str">
        <f t="shared" si="69"/>
        <v>update ta_kib_b set kd_ruang = 8 where idpemda = '10020010012000505'</v>
      </c>
      <c r="AB571" s="79" t="str">
        <f t="shared" si="70"/>
        <v>Ta_Fn_KIB_B_Sensus</v>
      </c>
      <c r="AC571" s="79" t="str">
        <f t="shared" si="71"/>
        <v/>
      </c>
      <c r="AD571" s="79">
        <f>ROWS($B$13:B571)</f>
        <v>559</v>
      </c>
      <c r="AE571" s="79">
        <f>IF(W571='kk4-7'!$A$1, AD571, "")</f>
        <v>559</v>
      </c>
      <c r="AF571" s="79" t="str">
        <f t="shared" si="72"/>
        <v/>
      </c>
    </row>
    <row r="572" spans="1:45" s="133" customFormat="1" x14ac:dyDescent="0.25">
      <c r="A572" s="135">
        <f t="shared" si="73"/>
        <v>560</v>
      </c>
      <c r="B572" s="134" t="s">
        <v>1201</v>
      </c>
      <c r="C572" s="135">
        <v>2</v>
      </c>
      <c r="D572" s="133" t="s">
        <v>1202</v>
      </c>
      <c r="E572" s="133" t="s">
        <v>1203</v>
      </c>
      <c r="F572" s="136">
        <v>1</v>
      </c>
      <c r="G572" s="133">
        <v>2014</v>
      </c>
      <c r="H572" s="133" t="s">
        <v>1204</v>
      </c>
      <c r="I572" s="133" t="s">
        <v>114</v>
      </c>
      <c r="J572" s="133" t="s">
        <v>114</v>
      </c>
      <c r="K572" s="133" t="s">
        <v>594</v>
      </c>
      <c r="L572" s="136" t="s">
        <v>1205</v>
      </c>
      <c r="N572" s="133" t="s">
        <v>149</v>
      </c>
      <c r="O572" s="168">
        <v>1</v>
      </c>
      <c r="P572" s="138">
        <v>80000</v>
      </c>
      <c r="Q572" s="133" t="s">
        <v>1206</v>
      </c>
      <c r="S572" s="135">
        <v>1</v>
      </c>
      <c r="T572" s="135">
        <v>8</v>
      </c>
      <c r="V572" s="133" t="str">
        <f>IF(AND(C572=2, T572&lt;&gt;""), _xlfn.IFNA(VLOOKUP(T572,'kk1'!$B$10:$C$109, 2, FALSE), ""), "")</f>
        <v>Ruang Sekretariat</v>
      </c>
      <c r="W572" s="135"/>
      <c r="X572" s="133" t="str">
        <f t="shared" si="66"/>
        <v/>
      </c>
      <c r="Y572" s="133" t="str">
        <f t="shared" si="67"/>
        <v>Belum diisi</v>
      </c>
      <c r="Z572" s="133">
        <f t="shared" si="68"/>
        <v>0</v>
      </c>
      <c r="AA572" s="133" t="str">
        <f t="shared" si="69"/>
        <v>update ta_kib_b set kd_ruang = 8 where idpemda = '10020010012000506'</v>
      </c>
      <c r="AB572" s="133" t="str">
        <f t="shared" si="70"/>
        <v>Ta_Fn_KIB_B_Sensus</v>
      </c>
      <c r="AC572" s="133" t="str">
        <f t="shared" si="71"/>
        <v/>
      </c>
      <c r="AD572" s="133">
        <f>ROWS($B$13:B572)</f>
        <v>560</v>
      </c>
      <c r="AE572" s="133">
        <f>IF(W572='kk4-7'!$A$1, AD572, "")</f>
        <v>560</v>
      </c>
      <c r="AF572" s="133" t="str">
        <f t="shared" si="72"/>
        <v/>
      </c>
      <c r="AH572" s="137"/>
      <c r="AI572" s="138"/>
      <c r="AJ572" s="137"/>
      <c r="AK572" s="138"/>
      <c r="AL572" s="137"/>
      <c r="AM572" s="138"/>
      <c r="AN572" s="137"/>
      <c r="AO572" s="138"/>
      <c r="AP572" s="137"/>
      <c r="AQ572" s="138"/>
      <c r="AR572" s="139"/>
      <c r="AS572" s="138"/>
    </row>
    <row r="573" spans="1:45" x14ac:dyDescent="0.25">
      <c r="A573" s="122">
        <f t="shared" si="73"/>
        <v>561</v>
      </c>
      <c r="B573" s="80" t="s">
        <v>1207</v>
      </c>
      <c r="C573" s="122">
        <v>2</v>
      </c>
      <c r="D573" s="79" t="s">
        <v>1208</v>
      </c>
      <c r="E573" s="79" t="s">
        <v>1209</v>
      </c>
      <c r="F573" s="120">
        <v>1</v>
      </c>
      <c r="G573" s="79">
        <v>2003</v>
      </c>
      <c r="H573" s="81" t="s">
        <v>1210</v>
      </c>
      <c r="I573" s="81" t="s">
        <v>114</v>
      </c>
      <c r="J573" s="81" t="s">
        <v>114</v>
      </c>
      <c r="K573" s="79" t="s">
        <v>1191</v>
      </c>
      <c r="L573" s="116" t="s">
        <v>1211</v>
      </c>
      <c r="N573" s="79" t="s">
        <v>149</v>
      </c>
      <c r="O573" s="166">
        <v>1</v>
      </c>
      <c r="P573" s="83">
        <v>50000</v>
      </c>
      <c r="S573" s="122">
        <v>1</v>
      </c>
      <c r="T573" s="117">
        <v>8</v>
      </c>
      <c r="V573" s="79" t="str">
        <f>IF(AND(C573=2, T573&lt;&gt;""), _xlfn.IFNA(VLOOKUP(T573,'kk1'!$B$10:$C$109, 2, FALSE), ""), "")</f>
        <v>Ruang Sekretariat</v>
      </c>
      <c r="X573" s="79" t="str">
        <f t="shared" si="66"/>
        <v/>
      </c>
      <c r="Y573" s="79" t="str">
        <f t="shared" si="67"/>
        <v>Belum diisi</v>
      </c>
      <c r="Z573" s="79">
        <f t="shared" si="68"/>
        <v>0</v>
      </c>
      <c r="AA573" s="79" t="str">
        <f t="shared" si="69"/>
        <v>update ta_kib_b set kd_ruang = 8 where idpemda = '10020010012000507'</v>
      </c>
      <c r="AB573" s="79" t="str">
        <f t="shared" si="70"/>
        <v>Ta_Fn_KIB_B_Sensus</v>
      </c>
      <c r="AC573" s="79" t="str">
        <f t="shared" si="71"/>
        <v/>
      </c>
      <c r="AD573" s="79">
        <f>ROWS($B$13:B573)</f>
        <v>561</v>
      </c>
      <c r="AE573" s="79">
        <f>IF(W573='kk4-7'!$A$1, AD573, "")</f>
        <v>561</v>
      </c>
      <c r="AF573" s="79" t="str">
        <f t="shared" si="72"/>
        <v/>
      </c>
    </row>
    <row r="574" spans="1:45" x14ac:dyDescent="0.25">
      <c r="A574" s="122">
        <f t="shared" si="73"/>
        <v>562</v>
      </c>
      <c r="B574" s="80" t="s">
        <v>1212</v>
      </c>
      <c r="C574" s="122">
        <v>2</v>
      </c>
      <c r="D574" s="79" t="s">
        <v>1213</v>
      </c>
      <c r="E574" s="79" t="s">
        <v>1214</v>
      </c>
      <c r="F574" s="120">
        <v>4</v>
      </c>
      <c r="G574" s="79">
        <v>2014</v>
      </c>
      <c r="H574" s="81" t="s">
        <v>1215</v>
      </c>
      <c r="I574" s="81" t="s">
        <v>1216</v>
      </c>
      <c r="J574" s="81" t="s">
        <v>114</v>
      </c>
      <c r="K574" s="79" t="s">
        <v>656</v>
      </c>
      <c r="N574" s="79" t="s">
        <v>149</v>
      </c>
      <c r="O574" s="166">
        <v>1</v>
      </c>
      <c r="P574" s="83">
        <v>1875000</v>
      </c>
      <c r="S574" s="122">
        <v>1</v>
      </c>
      <c r="T574" s="117">
        <v>6</v>
      </c>
      <c r="V574" s="79" t="str">
        <f>IF(AND(C574=2, T574&lt;&gt;""), _xlfn.IFNA(VLOOKUP(T574,'kk1'!$B$10:$C$109, 2, FALSE), ""), "")</f>
        <v>Ruang Bidang Dalduk</v>
      </c>
      <c r="X574" s="79" t="str">
        <f t="shared" si="66"/>
        <v/>
      </c>
      <c r="Y574" s="79" t="str">
        <f t="shared" si="67"/>
        <v>Belum diisi</v>
      </c>
      <c r="Z574" s="79">
        <f t="shared" si="68"/>
        <v>0</v>
      </c>
      <c r="AA574" s="79" t="str">
        <f t="shared" si="69"/>
        <v>update ta_kib_b set kd_ruang = 6 where idpemda = '10020010012000509'</v>
      </c>
      <c r="AB574" s="79" t="str">
        <f t="shared" si="70"/>
        <v>Ta_Fn_KIB_B_Sensus</v>
      </c>
      <c r="AC574" s="79" t="str">
        <f t="shared" si="71"/>
        <v/>
      </c>
      <c r="AD574" s="79">
        <f>ROWS($B$13:B574)</f>
        <v>562</v>
      </c>
      <c r="AE574" s="79">
        <f>IF(W574='kk4-7'!$A$1, AD574, "")</f>
        <v>562</v>
      </c>
      <c r="AF574" s="79" t="str">
        <f t="shared" si="72"/>
        <v/>
      </c>
    </row>
    <row r="575" spans="1:45" x14ac:dyDescent="0.25">
      <c r="A575" s="122">
        <f t="shared" si="73"/>
        <v>563</v>
      </c>
      <c r="B575" s="80" t="s">
        <v>1217</v>
      </c>
      <c r="C575" s="122">
        <v>2</v>
      </c>
      <c r="D575" s="79" t="s">
        <v>1213</v>
      </c>
      <c r="E575" s="79" t="s">
        <v>1214</v>
      </c>
      <c r="F575" s="120">
        <v>5</v>
      </c>
      <c r="G575" s="79">
        <v>2016</v>
      </c>
      <c r="H575" s="81" t="s">
        <v>1068</v>
      </c>
      <c r="I575" s="81" t="s">
        <v>1218</v>
      </c>
      <c r="J575" s="81" t="s">
        <v>114</v>
      </c>
      <c r="K575" s="79" t="s">
        <v>594</v>
      </c>
      <c r="L575" s="116" t="s">
        <v>1219</v>
      </c>
      <c r="N575" s="79" t="s">
        <v>149</v>
      </c>
      <c r="O575" s="166">
        <v>1</v>
      </c>
      <c r="P575" s="83">
        <v>2900000</v>
      </c>
      <c r="Q575" s="79" t="s">
        <v>1220</v>
      </c>
      <c r="S575" s="122">
        <v>1</v>
      </c>
      <c r="T575" s="117">
        <v>18</v>
      </c>
      <c r="V575" s="79" t="str">
        <f>IF(AND(C575=2, T575&lt;&gt;""), _xlfn.IFNA(VLOOKUP(T575,'kk1'!$B$10:$C$109, 2, FALSE), ""), "")</f>
        <v>Balai Penyuluh JUMAPOLO</v>
      </c>
      <c r="X575" s="79" t="str">
        <f t="shared" si="66"/>
        <v/>
      </c>
      <c r="Y575" s="79" t="str">
        <f t="shared" si="67"/>
        <v>Belum diisi</v>
      </c>
      <c r="Z575" s="79">
        <f t="shared" si="68"/>
        <v>0</v>
      </c>
      <c r="AA575" s="79" t="str">
        <f t="shared" si="69"/>
        <v>update ta_kib_b set kd_ruang = 18 where idpemda = '10020010012000791'</v>
      </c>
      <c r="AB575" s="79" t="str">
        <f t="shared" si="70"/>
        <v>Ta_Fn_KIB_B_Sensus</v>
      </c>
      <c r="AC575" s="79" t="str">
        <f t="shared" si="71"/>
        <v/>
      </c>
      <c r="AD575" s="79">
        <f>ROWS($B$13:B575)</f>
        <v>563</v>
      </c>
      <c r="AE575" s="79">
        <f>IF(W575='kk4-7'!$A$1, AD575, "")</f>
        <v>563</v>
      </c>
      <c r="AF575" s="79" t="str">
        <f t="shared" si="72"/>
        <v/>
      </c>
    </row>
    <row r="576" spans="1:45" x14ac:dyDescent="0.25">
      <c r="A576" s="122">
        <f t="shared" si="73"/>
        <v>564</v>
      </c>
      <c r="B576" s="80" t="s">
        <v>1221</v>
      </c>
      <c r="C576" s="122">
        <v>2</v>
      </c>
      <c r="D576" s="79" t="s">
        <v>1213</v>
      </c>
      <c r="E576" s="79" t="s">
        <v>1214</v>
      </c>
      <c r="F576" s="120">
        <v>6</v>
      </c>
      <c r="G576" s="79">
        <v>2016</v>
      </c>
      <c r="H576" s="81" t="s">
        <v>1222</v>
      </c>
      <c r="I576" s="81" t="s">
        <v>1218</v>
      </c>
      <c r="J576" s="81" t="s">
        <v>114</v>
      </c>
      <c r="K576" s="79" t="s">
        <v>594</v>
      </c>
      <c r="L576" s="116" t="s">
        <v>1223</v>
      </c>
      <c r="N576" s="79" t="s">
        <v>149</v>
      </c>
      <c r="O576" s="166">
        <v>1</v>
      </c>
      <c r="P576" s="83">
        <v>4500000</v>
      </c>
      <c r="S576" s="122">
        <v>1</v>
      </c>
      <c r="T576" s="117">
        <v>1</v>
      </c>
      <c r="V576" s="79" t="str">
        <f>IF(AND(C576=2, T576&lt;&gt;""), _xlfn.IFNA(VLOOKUP(T576,'kk1'!$B$10:$C$109, 2, FALSE), ""), "")</f>
        <v>Ruang Kepala</v>
      </c>
      <c r="X576" s="79" t="str">
        <f t="shared" si="66"/>
        <v/>
      </c>
      <c r="Y576" s="79" t="str">
        <f t="shared" si="67"/>
        <v>Belum diisi</v>
      </c>
      <c r="Z576" s="79">
        <f t="shared" si="68"/>
        <v>0</v>
      </c>
      <c r="AA576" s="79" t="str">
        <f t="shared" si="69"/>
        <v>update ta_kib_b set kd_ruang = 1 where idpemda = '10020010012000806'</v>
      </c>
      <c r="AB576" s="79" t="str">
        <f t="shared" si="70"/>
        <v>Ta_Fn_KIB_B_Sensus</v>
      </c>
      <c r="AC576" s="79" t="str">
        <f t="shared" si="71"/>
        <v/>
      </c>
      <c r="AD576" s="79">
        <f>ROWS($B$13:B576)</f>
        <v>564</v>
      </c>
      <c r="AE576" s="79">
        <f>IF(W576='kk4-7'!$A$1, AD576, "")</f>
        <v>564</v>
      </c>
      <c r="AF576" s="79" t="str">
        <f t="shared" si="72"/>
        <v/>
      </c>
    </row>
    <row r="577" spans="1:32" x14ac:dyDescent="0.25">
      <c r="A577" s="122">
        <f t="shared" si="73"/>
        <v>565</v>
      </c>
      <c r="B577" s="80" t="s">
        <v>1224</v>
      </c>
      <c r="C577" s="122">
        <v>2</v>
      </c>
      <c r="D577" s="79" t="s">
        <v>1213</v>
      </c>
      <c r="E577" s="79" t="s">
        <v>1214</v>
      </c>
      <c r="F577" s="120">
        <v>7</v>
      </c>
      <c r="G577" s="79">
        <v>2017</v>
      </c>
      <c r="H577" s="81" t="s">
        <v>1068</v>
      </c>
      <c r="I577" s="81" t="s">
        <v>1225</v>
      </c>
      <c r="J577" s="81" t="s">
        <v>114</v>
      </c>
      <c r="K577" s="79" t="s">
        <v>594</v>
      </c>
      <c r="L577" s="116" t="s">
        <v>1226</v>
      </c>
      <c r="N577" s="79" t="s">
        <v>149</v>
      </c>
      <c r="O577" s="166">
        <v>1</v>
      </c>
      <c r="P577" s="83">
        <v>4250000</v>
      </c>
      <c r="Q577" s="79" t="s">
        <v>449</v>
      </c>
      <c r="S577" s="122">
        <v>1</v>
      </c>
      <c r="T577" s="117">
        <v>18</v>
      </c>
      <c r="V577" s="79" t="str">
        <f>IF(AND(C577=2, T577&lt;&gt;""), _xlfn.IFNA(VLOOKUP(T577,'kk1'!$B$10:$C$109, 2, FALSE), ""), "")</f>
        <v>Balai Penyuluh JUMAPOLO</v>
      </c>
      <c r="X577" s="79" t="str">
        <f t="shared" si="66"/>
        <v/>
      </c>
      <c r="Y577" s="79" t="str">
        <f t="shared" si="67"/>
        <v>Belum diisi</v>
      </c>
      <c r="Z577" s="79">
        <f t="shared" si="68"/>
        <v>0</v>
      </c>
      <c r="AA577" s="79" t="str">
        <f t="shared" si="69"/>
        <v>update ta_kib_b set kd_ruang = 18 where idpemda = '10020010012000868'</v>
      </c>
      <c r="AB577" s="79" t="str">
        <f t="shared" si="70"/>
        <v>Ta_Fn_KIB_B_Sensus</v>
      </c>
      <c r="AC577" s="79" t="str">
        <f t="shared" si="71"/>
        <v/>
      </c>
      <c r="AD577" s="79">
        <f>ROWS($B$13:B577)</f>
        <v>565</v>
      </c>
      <c r="AE577" s="79">
        <f>IF(W577='kk4-7'!$A$1, AD577, "")</f>
        <v>565</v>
      </c>
      <c r="AF577" s="79" t="str">
        <f t="shared" si="72"/>
        <v/>
      </c>
    </row>
    <row r="578" spans="1:32" x14ac:dyDescent="0.25">
      <c r="A578" s="122">
        <f t="shared" si="73"/>
        <v>566</v>
      </c>
      <c r="B578" s="80" t="s">
        <v>1227</v>
      </c>
      <c r="C578" s="122">
        <v>2</v>
      </c>
      <c r="D578" s="79" t="s">
        <v>1228</v>
      </c>
      <c r="E578" s="79" t="s">
        <v>1229</v>
      </c>
      <c r="F578" s="120">
        <v>1</v>
      </c>
      <c r="G578" s="79">
        <v>2016</v>
      </c>
      <c r="H578" s="81" t="s">
        <v>1230</v>
      </c>
      <c r="I578" s="81" t="s">
        <v>1231</v>
      </c>
      <c r="J578" s="81" t="s">
        <v>114</v>
      </c>
      <c r="K578" s="79" t="s">
        <v>594</v>
      </c>
      <c r="L578" s="116" t="s">
        <v>114</v>
      </c>
      <c r="N578" s="79" t="s">
        <v>149</v>
      </c>
      <c r="O578" s="166">
        <v>1</v>
      </c>
      <c r="P578" s="83">
        <v>1000000</v>
      </c>
      <c r="S578" s="122">
        <v>1</v>
      </c>
      <c r="T578" s="117">
        <v>8</v>
      </c>
      <c r="V578" s="79" t="str">
        <f>IF(AND(C578=2, T578&lt;&gt;""), _xlfn.IFNA(VLOOKUP(T578,'kk1'!$B$10:$C$109, 2, FALSE), ""), "")</f>
        <v>Ruang Sekretariat</v>
      </c>
      <c r="X578" s="79" t="str">
        <f t="shared" si="66"/>
        <v/>
      </c>
      <c r="Y578" s="79" t="str">
        <f t="shared" si="67"/>
        <v>Belum diisi</v>
      </c>
      <c r="Z578" s="79">
        <f t="shared" si="68"/>
        <v>0</v>
      </c>
      <c r="AA578" s="79" t="str">
        <f t="shared" si="69"/>
        <v>update ta_kib_b set kd_ruang = 8 where idpemda = '10020010012000807'</v>
      </c>
      <c r="AB578" s="79" t="str">
        <f t="shared" si="70"/>
        <v>Ta_Fn_KIB_B_Sensus</v>
      </c>
      <c r="AC578" s="79" t="str">
        <f t="shared" si="71"/>
        <v/>
      </c>
      <c r="AD578" s="79">
        <f>ROWS($B$13:B578)</f>
        <v>566</v>
      </c>
      <c r="AE578" s="79">
        <f>IF(W578='kk4-7'!$A$1, AD578, "")</f>
        <v>566</v>
      </c>
      <c r="AF578" s="79" t="str">
        <f t="shared" si="72"/>
        <v/>
      </c>
    </row>
    <row r="579" spans="1:32" x14ac:dyDescent="0.25">
      <c r="A579" s="122">
        <f t="shared" si="73"/>
        <v>567</v>
      </c>
      <c r="B579" s="80" t="s">
        <v>1232</v>
      </c>
      <c r="C579" s="122">
        <v>2</v>
      </c>
      <c r="D579" s="79" t="s">
        <v>1233</v>
      </c>
      <c r="E579" s="79" t="s">
        <v>1234</v>
      </c>
      <c r="F579" s="120">
        <v>1</v>
      </c>
      <c r="G579" s="79">
        <v>2014</v>
      </c>
      <c r="H579" s="81" t="s">
        <v>1235</v>
      </c>
      <c r="I579" s="81" t="s">
        <v>1236</v>
      </c>
      <c r="J579" s="81" t="s">
        <v>114</v>
      </c>
      <c r="K579" s="79" t="s">
        <v>594</v>
      </c>
      <c r="L579" s="116" t="s">
        <v>114</v>
      </c>
      <c r="N579" s="79" t="s">
        <v>149</v>
      </c>
      <c r="O579" s="166">
        <v>1</v>
      </c>
      <c r="P579" s="83">
        <v>6000000</v>
      </c>
      <c r="Q579" s="79" t="s">
        <v>1237</v>
      </c>
      <c r="S579" s="122">
        <v>1</v>
      </c>
      <c r="T579" s="117">
        <v>7</v>
      </c>
      <c r="V579" s="79" t="str">
        <f>IF(AND(C579=2, T579&lt;&gt;""), _xlfn.IFNA(VLOOKUP(T579,'kk1'!$B$10:$C$109, 2, FALSE), ""), "")</f>
        <v>Aula Kecil</v>
      </c>
      <c r="X579" s="79" t="str">
        <f t="shared" si="66"/>
        <v/>
      </c>
      <c r="Y579" s="79" t="str">
        <f t="shared" si="67"/>
        <v>Belum diisi</v>
      </c>
      <c r="Z579" s="79">
        <f t="shared" si="68"/>
        <v>0</v>
      </c>
      <c r="AA579" s="79" t="str">
        <f t="shared" si="69"/>
        <v>update ta_kib_b set kd_ruang = 7 where idpemda = '10020010012000510'</v>
      </c>
      <c r="AB579" s="79" t="str">
        <f t="shared" si="70"/>
        <v>Ta_Fn_KIB_B_Sensus</v>
      </c>
      <c r="AC579" s="79" t="str">
        <f t="shared" si="71"/>
        <v/>
      </c>
      <c r="AD579" s="79">
        <f>ROWS($B$13:B579)</f>
        <v>567</v>
      </c>
      <c r="AE579" s="79">
        <f>IF(W579='kk4-7'!$A$1, AD579, "")</f>
        <v>567</v>
      </c>
      <c r="AF579" s="79" t="str">
        <f t="shared" si="72"/>
        <v/>
      </c>
    </row>
    <row r="580" spans="1:32" x14ac:dyDescent="0.25">
      <c r="A580" s="122">
        <f t="shared" si="73"/>
        <v>568</v>
      </c>
      <c r="B580" s="80" t="s">
        <v>1238</v>
      </c>
      <c r="C580" s="122">
        <v>2</v>
      </c>
      <c r="D580" s="79" t="s">
        <v>1233</v>
      </c>
      <c r="E580" s="79" t="s">
        <v>1234</v>
      </c>
      <c r="F580" s="120">
        <v>2</v>
      </c>
      <c r="G580" s="79">
        <v>2016</v>
      </c>
      <c r="H580" s="81" t="s">
        <v>1239</v>
      </c>
      <c r="I580" s="81" t="s">
        <v>1240</v>
      </c>
      <c r="J580" s="81" t="s">
        <v>114</v>
      </c>
      <c r="K580" s="79" t="s">
        <v>647</v>
      </c>
      <c r="L580" s="116" t="s">
        <v>114</v>
      </c>
      <c r="N580" s="79" t="s">
        <v>149</v>
      </c>
      <c r="O580" s="166">
        <v>1</v>
      </c>
      <c r="P580" s="83">
        <v>38842750</v>
      </c>
      <c r="Q580" s="79" t="s">
        <v>1241</v>
      </c>
      <c r="S580" s="122">
        <v>1</v>
      </c>
      <c r="T580" s="117">
        <v>15</v>
      </c>
      <c r="V580" s="79" t="str">
        <f>IF(AND(C580=2, T580&lt;&gt;""), _xlfn.IFNA(VLOOKUP(T580,'kk1'!$B$10:$C$109, 2, FALSE), ""), "")</f>
        <v>Aula Besar</v>
      </c>
      <c r="W580" s="117">
        <v>1</v>
      </c>
      <c r="X580" s="79" t="str">
        <f t="shared" si="66"/>
        <v>Baik</v>
      </c>
      <c r="Y580" s="79" t="str">
        <f t="shared" si="67"/>
        <v>Benar</v>
      </c>
      <c r="Z580" s="79">
        <f t="shared" si="68"/>
        <v>1</v>
      </c>
      <c r="AA580" s="79" t="str">
        <f t="shared" si="69"/>
        <v>update ta_kib_b set kd_ruang = 15 where idpemda = '10020010012000790'</v>
      </c>
      <c r="AB580" s="79" t="str">
        <f t="shared" si="70"/>
        <v>Ta_Fn_KIB_B_Sensus</v>
      </c>
      <c r="AC580" s="79" t="str">
        <f t="shared" si="71"/>
        <v>update Ta_Fn_KIB_B_Sensus set sensus = 1 where idpemda = '10020010012000790'</v>
      </c>
      <c r="AD580" s="79">
        <f>ROWS($B$13:B580)</f>
        <v>568</v>
      </c>
      <c r="AE580" s="79" t="str">
        <f>IF(W580='kk4-7'!$A$1, AD580, "")</f>
        <v/>
      </c>
      <c r="AF580" s="79" t="str">
        <f t="shared" si="72"/>
        <v/>
      </c>
    </row>
    <row r="581" spans="1:32" x14ac:dyDescent="0.25">
      <c r="A581" s="122">
        <f t="shared" si="73"/>
        <v>569</v>
      </c>
      <c r="B581" s="80" t="s">
        <v>1242</v>
      </c>
      <c r="C581" s="122">
        <v>2</v>
      </c>
      <c r="D581" s="79" t="s">
        <v>1243</v>
      </c>
      <c r="E581" s="79" t="s">
        <v>1244</v>
      </c>
      <c r="F581" s="120">
        <v>1</v>
      </c>
      <c r="G581" s="79">
        <v>2012</v>
      </c>
      <c r="H581" s="81" t="s">
        <v>114</v>
      </c>
      <c r="I581" s="81" t="s">
        <v>114</v>
      </c>
      <c r="J581" s="81" t="s">
        <v>114</v>
      </c>
      <c r="K581" s="79" t="s">
        <v>148</v>
      </c>
      <c r="L581" s="116" t="s">
        <v>114</v>
      </c>
      <c r="N581" s="79" t="s">
        <v>149</v>
      </c>
      <c r="O581" s="166">
        <v>1</v>
      </c>
      <c r="P581" s="83">
        <v>525000</v>
      </c>
      <c r="Q581" s="79" t="s">
        <v>769</v>
      </c>
      <c r="S581" s="122">
        <v>1</v>
      </c>
      <c r="T581" s="117">
        <v>9</v>
      </c>
      <c r="V581" s="79" t="str">
        <f>IF(AND(C581=2, T581&lt;&gt;""), _xlfn.IFNA(VLOOKUP(T581,'kk1'!$B$10:$C$109, 2, FALSE), ""), "")</f>
        <v>Ruang Gudang 1</v>
      </c>
      <c r="X581" s="79" t="str">
        <f t="shared" si="66"/>
        <v/>
      </c>
      <c r="Y581" s="79" t="str">
        <f t="shared" si="67"/>
        <v>Belum diisi</v>
      </c>
      <c r="Z581" s="79">
        <f t="shared" si="68"/>
        <v>0</v>
      </c>
      <c r="AA581" s="79" t="str">
        <f t="shared" si="69"/>
        <v>update ta_kib_b set kd_ruang = 9 where idpemda = '10020010012000514'</v>
      </c>
      <c r="AB581" s="79" t="str">
        <f t="shared" si="70"/>
        <v>Ta_Fn_KIB_B_Sensus</v>
      </c>
      <c r="AC581" s="79" t="str">
        <f t="shared" si="71"/>
        <v/>
      </c>
      <c r="AD581" s="79">
        <f>ROWS($B$13:B581)</f>
        <v>569</v>
      </c>
      <c r="AE581" s="79">
        <f>IF(W581='kk4-7'!$A$1, AD581, "")</f>
        <v>569</v>
      </c>
      <c r="AF581" s="79" t="str">
        <f t="shared" si="72"/>
        <v/>
      </c>
    </row>
    <row r="582" spans="1:32" x14ac:dyDescent="0.25">
      <c r="A582" s="122">
        <f t="shared" si="73"/>
        <v>570</v>
      </c>
      <c r="B582" s="80" t="s">
        <v>1245</v>
      </c>
      <c r="C582" s="122">
        <v>2</v>
      </c>
      <c r="D582" s="79" t="s">
        <v>1246</v>
      </c>
      <c r="E582" s="79" t="s">
        <v>1247</v>
      </c>
      <c r="F582" s="120">
        <v>1</v>
      </c>
      <c r="G582" s="79">
        <v>2010</v>
      </c>
      <c r="H582" s="81" t="s">
        <v>1248</v>
      </c>
      <c r="I582" s="81" t="s">
        <v>1249</v>
      </c>
      <c r="J582" s="81" t="s">
        <v>114</v>
      </c>
      <c r="K582" s="79" t="s">
        <v>647</v>
      </c>
      <c r="L582" s="116" t="s">
        <v>114</v>
      </c>
      <c r="N582" s="79" t="s">
        <v>149</v>
      </c>
      <c r="O582" s="166">
        <v>1</v>
      </c>
      <c r="P582" s="83">
        <v>3697400</v>
      </c>
      <c r="Q582" s="79" t="s">
        <v>1250</v>
      </c>
      <c r="S582" s="122">
        <v>1</v>
      </c>
      <c r="T582" s="117">
        <v>16</v>
      </c>
      <c r="V582" s="79" t="str">
        <f>IF(AND(C582=2, T582&lt;&gt;""), _xlfn.IFNA(VLOOKUP(T582,'kk1'!$B$10:$C$109, 2, FALSE), ""), "")</f>
        <v>Balai Penyuluh JATIPURO</v>
      </c>
      <c r="W582" s="117">
        <v>3</v>
      </c>
      <c r="X582" s="79" t="str">
        <f t="shared" si="66"/>
        <v>Rusak Berat</v>
      </c>
      <c r="Y582" s="79" t="str">
        <f t="shared" si="67"/>
        <v>Benar</v>
      </c>
      <c r="Z582" s="79">
        <f t="shared" si="68"/>
        <v>1</v>
      </c>
      <c r="AA582" s="79" t="str">
        <f t="shared" si="69"/>
        <v>update ta_kib_b set kd_ruang = 16 where idpemda = '10020010012000515'</v>
      </c>
      <c r="AB582" s="79" t="str">
        <f t="shared" si="70"/>
        <v>Ta_Fn_KIB_B_Sensus</v>
      </c>
      <c r="AC582" s="79" t="str">
        <f t="shared" si="71"/>
        <v>update Ta_Fn_KIB_B_Sensus set sensus = 3 where idpemda = '10020010012000515'</v>
      </c>
      <c r="AD582" s="79">
        <f>ROWS($B$13:B582)</f>
        <v>570</v>
      </c>
      <c r="AE582" s="79" t="str">
        <f>IF(W582='kk4-7'!$A$1, AD582, "")</f>
        <v/>
      </c>
      <c r="AF582" s="79" t="str">
        <f t="shared" si="72"/>
        <v/>
      </c>
    </row>
    <row r="583" spans="1:32" x14ac:dyDescent="0.25">
      <c r="A583" s="122">
        <f t="shared" si="73"/>
        <v>571</v>
      </c>
      <c r="B583" s="80" t="s">
        <v>1251</v>
      </c>
      <c r="C583" s="122">
        <v>2</v>
      </c>
      <c r="D583" s="79" t="s">
        <v>1246</v>
      </c>
      <c r="E583" s="79" t="s">
        <v>1247</v>
      </c>
      <c r="F583" s="120">
        <v>2</v>
      </c>
      <c r="G583" s="79">
        <v>2010</v>
      </c>
      <c r="H583" s="81" t="s">
        <v>1248</v>
      </c>
      <c r="I583" s="81" t="s">
        <v>1249</v>
      </c>
      <c r="J583" s="81" t="s">
        <v>114</v>
      </c>
      <c r="K583" s="79" t="s">
        <v>647</v>
      </c>
      <c r="L583" s="116" t="s">
        <v>114</v>
      </c>
      <c r="N583" s="79" t="s">
        <v>149</v>
      </c>
      <c r="O583" s="166">
        <v>1</v>
      </c>
      <c r="P583" s="83">
        <v>3697400</v>
      </c>
      <c r="Q583" s="79" t="s">
        <v>1250</v>
      </c>
      <c r="S583" s="122">
        <v>1</v>
      </c>
      <c r="T583" s="117">
        <v>17</v>
      </c>
      <c r="V583" s="79" t="str">
        <f>IF(AND(C583=2, T583&lt;&gt;""), _xlfn.IFNA(VLOOKUP(T583,'kk1'!$B$10:$C$109, 2, FALSE), ""), "")</f>
        <v>Balai Penyuluh JATIYOSO</v>
      </c>
      <c r="W583" s="117">
        <v>3</v>
      </c>
      <c r="X583" s="79" t="str">
        <f t="shared" si="66"/>
        <v>Rusak Berat</v>
      </c>
      <c r="Y583" s="79" t="str">
        <f t="shared" si="67"/>
        <v>Benar</v>
      </c>
      <c r="Z583" s="79">
        <f t="shared" si="68"/>
        <v>1</v>
      </c>
      <c r="AA583" s="79" t="str">
        <f t="shared" si="69"/>
        <v>update ta_kib_b set kd_ruang = 17 where idpemda = '10020010012000516'</v>
      </c>
      <c r="AB583" s="79" t="str">
        <f t="shared" si="70"/>
        <v>Ta_Fn_KIB_B_Sensus</v>
      </c>
      <c r="AC583" s="79" t="str">
        <f t="shared" si="71"/>
        <v>update Ta_Fn_KIB_B_Sensus set sensus = 3 where idpemda = '10020010012000516'</v>
      </c>
      <c r="AD583" s="79">
        <f>ROWS($B$13:B583)</f>
        <v>571</v>
      </c>
      <c r="AE583" s="79" t="str">
        <f>IF(W583='kk4-7'!$A$1, AD583, "")</f>
        <v/>
      </c>
      <c r="AF583" s="79" t="str">
        <f t="shared" si="72"/>
        <v/>
      </c>
    </row>
    <row r="584" spans="1:32" x14ac:dyDescent="0.25">
      <c r="A584" s="122">
        <f t="shared" si="73"/>
        <v>572</v>
      </c>
      <c r="B584" s="80" t="s">
        <v>1252</v>
      </c>
      <c r="C584" s="122">
        <v>2</v>
      </c>
      <c r="D584" s="79" t="s">
        <v>1246</v>
      </c>
      <c r="E584" s="79" t="s">
        <v>1247</v>
      </c>
      <c r="F584" s="120">
        <v>3</v>
      </c>
      <c r="G584" s="79">
        <v>2010</v>
      </c>
      <c r="H584" s="81" t="s">
        <v>1248</v>
      </c>
      <c r="I584" s="81" t="s">
        <v>1249</v>
      </c>
      <c r="J584" s="81" t="s">
        <v>114</v>
      </c>
      <c r="K584" s="79" t="s">
        <v>647</v>
      </c>
      <c r="L584" s="116" t="s">
        <v>114</v>
      </c>
      <c r="N584" s="79" t="s">
        <v>149</v>
      </c>
      <c r="O584" s="166">
        <v>1</v>
      </c>
      <c r="P584" s="83">
        <v>3697400</v>
      </c>
      <c r="Q584" s="79" t="s">
        <v>1250</v>
      </c>
      <c r="S584" s="122">
        <v>1</v>
      </c>
      <c r="T584" s="117">
        <v>32</v>
      </c>
      <c r="V584" s="79" t="str">
        <f>IF(AND(C584=2, T584&lt;&gt;""), _xlfn.IFNA(VLOOKUP(T584,'kk1'!$B$10:$C$109, 2, FALSE), ""), "")</f>
        <v>Balai Penyuluh JENAWI</v>
      </c>
      <c r="W584" s="117">
        <v>3</v>
      </c>
      <c r="X584" s="79" t="str">
        <f t="shared" si="66"/>
        <v>Rusak Berat</v>
      </c>
      <c r="Y584" s="79" t="str">
        <f t="shared" si="67"/>
        <v>Benar</v>
      </c>
      <c r="Z584" s="79">
        <f t="shared" si="68"/>
        <v>1</v>
      </c>
      <c r="AA584" s="79" t="str">
        <f t="shared" si="69"/>
        <v>update ta_kib_b set kd_ruang = 32 where idpemda = '10020010012000517'</v>
      </c>
      <c r="AB584" s="79" t="str">
        <f t="shared" si="70"/>
        <v>Ta_Fn_KIB_B_Sensus</v>
      </c>
      <c r="AC584" s="79" t="str">
        <f t="shared" si="71"/>
        <v>update Ta_Fn_KIB_B_Sensus set sensus = 3 where idpemda = '10020010012000517'</v>
      </c>
      <c r="AD584" s="79">
        <f>ROWS($B$13:B584)</f>
        <v>572</v>
      </c>
      <c r="AE584" s="79" t="str">
        <f>IF(W584='kk4-7'!$A$1, AD584, "")</f>
        <v/>
      </c>
      <c r="AF584" s="79" t="str">
        <f t="shared" si="72"/>
        <v/>
      </c>
    </row>
    <row r="585" spans="1:32" x14ac:dyDescent="0.25">
      <c r="A585" s="122">
        <f t="shared" si="73"/>
        <v>573</v>
      </c>
      <c r="B585" s="80" t="s">
        <v>1253</v>
      </c>
      <c r="C585" s="122">
        <v>2</v>
      </c>
      <c r="D585" s="79" t="s">
        <v>1246</v>
      </c>
      <c r="E585" s="79" t="s">
        <v>1247</v>
      </c>
      <c r="F585" s="120">
        <v>4</v>
      </c>
      <c r="G585" s="79">
        <v>2010</v>
      </c>
      <c r="H585" s="81" t="s">
        <v>1248</v>
      </c>
      <c r="I585" s="81" t="s">
        <v>1249</v>
      </c>
      <c r="J585" s="81" t="s">
        <v>114</v>
      </c>
      <c r="K585" s="79" t="s">
        <v>647</v>
      </c>
      <c r="L585" s="116" t="s">
        <v>114</v>
      </c>
      <c r="N585" s="79" t="s">
        <v>149</v>
      </c>
      <c r="O585" s="166">
        <v>1</v>
      </c>
      <c r="P585" s="83">
        <v>3697400</v>
      </c>
      <c r="Q585" s="79" t="s">
        <v>1250</v>
      </c>
      <c r="S585" s="122">
        <v>1</v>
      </c>
      <c r="T585" s="117">
        <v>31</v>
      </c>
      <c r="V585" s="79" t="str">
        <f>IF(AND(C585=2, T585&lt;&gt;""), _xlfn.IFNA(VLOOKUP(T585,'kk1'!$B$10:$C$109, 2, FALSE), ""), "")</f>
        <v>Balai Penyuluh KERJO</v>
      </c>
      <c r="W585" s="117">
        <v>4</v>
      </c>
      <c r="X585" s="79" t="str">
        <f t="shared" si="66"/>
        <v>Tidak Ditemukan</v>
      </c>
      <c r="Y585" s="79" t="str">
        <f t="shared" si="67"/>
        <v>Benar</v>
      </c>
      <c r="Z585" s="79">
        <f t="shared" si="68"/>
        <v>1</v>
      </c>
      <c r="AA585" s="79" t="str">
        <f t="shared" si="69"/>
        <v>update ta_kib_b set kd_ruang = 31 where idpemda = '10020010012000518'</v>
      </c>
      <c r="AB585" s="79" t="str">
        <f t="shared" si="70"/>
        <v>Ta_Fn_KIB_B_Sensus</v>
      </c>
      <c r="AC585" s="79" t="str">
        <f t="shared" si="71"/>
        <v>update Ta_Fn_KIB_B_Sensus set sensus = 4 where idpemda = '10020010012000518'</v>
      </c>
      <c r="AD585" s="79">
        <f>ROWS($B$13:B585)</f>
        <v>573</v>
      </c>
      <c r="AE585" s="79" t="str">
        <f>IF(W585='kk4-7'!$A$1, AD585, "")</f>
        <v/>
      </c>
      <c r="AF585" s="79" t="str">
        <f t="shared" si="72"/>
        <v/>
      </c>
    </row>
    <row r="586" spans="1:32" x14ac:dyDescent="0.25">
      <c r="A586" s="122">
        <f t="shared" si="73"/>
        <v>574</v>
      </c>
      <c r="B586" s="80" t="s">
        <v>1254</v>
      </c>
      <c r="C586" s="122">
        <v>2</v>
      </c>
      <c r="D586" s="79" t="s">
        <v>1246</v>
      </c>
      <c r="E586" s="79" t="s">
        <v>1247</v>
      </c>
      <c r="F586" s="120">
        <v>5</v>
      </c>
      <c r="G586" s="79">
        <v>2010</v>
      </c>
      <c r="H586" s="81" t="s">
        <v>1248</v>
      </c>
      <c r="I586" s="81" t="s">
        <v>1249</v>
      </c>
      <c r="J586" s="81" t="s">
        <v>114</v>
      </c>
      <c r="K586" s="79" t="s">
        <v>647</v>
      </c>
      <c r="L586" s="116" t="s">
        <v>114</v>
      </c>
      <c r="N586" s="79" t="s">
        <v>149</v>
      </c>
      <c r="O586" s="166">
        <v>1</v>
      </c>
      <c r="P586" s="83">
        <v>3697400</v>
      </c>
      <c r="Q586" s="79" t="s">
        <v>1250</v>
      </c>
      <c r="S586" s="122">
        <v>1</v>
      </c>
      <c r="T586" s="117">
        <v>29</v>
      </c>
      <c r="V586" s="79" t="str">
        <f>IF(AND(C586=2, T586&lt;&gt;""), _xlfn.IFNA(VLOOKUP(T586,'kk1'!$B$10:$C$109, 2, FALSE), ""), "")</f>
        <v>Balai Penyuluh KEBAKKRAMAT</v>
      </c>
      <c r="W586" s="117">
        <v>4</v>
      </c>
      <c r="X586" s="79" t="str">
        <f t="shared" si="66"/>
        <v>Tidak Ditemukan</v>
      </c>
      <c r="Y586" s="79" t="str">
        <f t="shared" si="67"/>
        <v>Benar</v>
      </c>
      <c r="Z586" s="79">
        <f t="shared" si="68"/>
        <v>1</v>
      </c>
      <c r="AA586" s="79" t="str">
        <f t="shared" si="69"/>
        <v>update ta_kib_b set kd_ruang = 29 where idpemda = '10020010012000519'</v>
      </c>
      <c r="AB586" s="79" t="str">
        <f t="shared" si="70"/>
        <v>Ta_Fn_KIB_B_Sensus</v>
      </c>
      <c r="AC586" s="79" t="str">
        <f t="shared" si="71"/>
        <v>update Ta_Fn_KIB_B_Sensus set sensus = 4 where idpemda = '10020010012000519'</v>
      </c>
      <c r="AD586" s="79">
        <f>ROWS($B$13:B586)</f>
        <v>574</v>
      </c>
      <c r="AE586" s="79" t="str">
        <f>IF(W586='kk4-7'!$A$1, AD586, "")</f>
        <v/>
      </c>
      <c r="AF586" s="79" t="str">
        <f t="shared" si="72"/>
        <v/>
      </c>
    </row>
    <row r="587" spans="1:32" x14ac:dyDescent="0.25">
      <c r="A587" s="122">
        <f t="shared" si="73"/>
        <v>575</v>
      </c>
      <c r="B587" s="80" t="s">
        <v>1255</v>
      </c>
      <c r="C587" s="122">
        <v>2</v>
      </c>
      <c r="D587" s="79" t="s">
        <v>1246</v>
      </c>
      <c r="E587" s="79" t="s">
        <v>1247</v>
      </c>
      <c r="F587" s="120">
        <v>6</v>
      </c>
      <c r="G587" s="79">
        <v>2010</v>
      </c>
      <c r="H587" s="81" t="s">
        <v>1248</v>
      </c>
      <c r="I587" s="81" t="s">
        <v>1249</v>
      </c>
      <c r="J587" s="81" t="s">
        <v>114</v>
      </c>
      <c r="K587" s="79" t="s">
        <v>647</v>
      </c>
      <c r="L587" s="116" t="s">
        <v>114</v>
      </c>
      <c r="N587" s="79" t="s">
        <v>149</v>
      </c>
      <c r="O587" s="166">
        <v>1</v>
      </c>
      <c r="P587" s="83">
        <v>3697400</v>
      </c>
      <c r="Q587" s="79" t="s">
        <v>1250</v>
      </c>
      <c r="S587" s="122">
        <v>1</v>
      </c>
      <c r="T587" s="117">
        <v>21</v>
      </c>
      <c r="V587" s="79" t="str">
        <f>IF(AND(C587=2, T587&lt;&gt;""), _xlfn.IFNA(VLOOKUP(T587,'kk1'!$B$10:$C$109, 2, FALSE), ""), "")</f>
        <v>Balai Penyuluh TAWANGMANGU</v>
      </c>
      <c r="W587" s="117">
        <v>2</v>
      </c>
      <c r="X587" s="79" t="str">
        <f t="shared" si="66"/>
        <v>Kurang Baik</v>
      </c>
      <c r="Y587" s="79" t="str">
        <f t="shared" si="67"/>
        <v>Benar</v>
      </c>
      <c r="Z587" s="79">
        <f t="shared" si="68"/>
        <v>1</v>
      </c>
      <c r="AA587" s="79" t="str">
        <f t="shared" si="69"/>
        <v>update ta_kib_b set kd_ruang = 21 where idpemda = '10020010012000520'</v>
      </c>
      <c r="AB587" s="79" t="str">
        <f t="shared" si="70"/>
        <v>Ta_Fn_KIB_B_Sensus</v>
      </c>
      <c r="AC587" s="79" t="str">
        <f t="shared" si="71"/>
        <v>update Ta_Fn_KIB_B_Sensus set sensus = 2 where idpemda = '10020010012000520'</v>
      </c>
      <c r="AD587" s="79">
        <f>ROWS($B$13:B587)</f>
        <v>575</v>
      </c>
      <c r="AE587" s="79" t="str">
        <f>IF(W587='kk4-7'!$A$1, AD587, "")</f>
        <v/>
      </c>
      <c r="AF587" s="79" t="str">
        <f t="shared" si="72"/>
        <v/>
      </c>
    </row>
    <row r="588" spans="1:32" x14ac:dyDescent="0.25">
      <c r="A588" s="122">
        <f t="shared" si="73"/>
        <v>576</v>
      </c>
      <c r="B588" s="80" t="s">
        <v>1256</v>
      </c>
      <c r="C588" s="122">
        <v>2</v>
      </c>
      <c r="D588" s="79" t="s">
        <v>1246</v>
      </c>
      <c r="E588" s="79" t="s">
        <v>1247</v>
      </c>
      <c r="F588" s="120">
        <v>7</v>
      </c>
      <c r="G588" s="79">
        <v>2010</v>
      </c>
      <c r="H588" s="81" t="s">
        <v>1248</v>
      </c>
      <c r="I588" s="81" t="s">
        <v>1249</v>
      </c>
      <c r="J588" s="81" t="s">
        <v>114</v>
      </c>
      <c r="K588" s="79" t="s">
        <v>647</v>
      </c>
      <c r="L588" s="116" t="s">
        <v>114</v>
      </c>
      <c r="N588" s="79" t="s">
        <v>149</v>
      </c>
      <c r="O588" s="166">
        <v>1</v>
      </c>
      <c r="P588" s="83">
        <v>3697400</v>
      </c>
      <c r="Q588" s="79" t="s">
        <v>1250</v>
      </c>
      <c r="R588" s="81" t="s">
        <v>2169</v>
      </c>
      <c r="S588" s="122">
        <v>1</v>
      </c>
      <c r="T588" s="117">
        <v>20</v>
      </c>
      <c r="V588" s="79" t="str">
        <f>IF(AND(C588=2, T588&lt;&gt;""), _xlfn.IFNA(VLOOKUP(T588,'kk1'!$B$10:$C$109, 2, FALSE), ""), "")</f>
        <v>Balai Penyuluh MATESIH</v>
      </c>
      <c r="W588" s="117">
        <v>3</v>
      </c>
      <c r="X588" s="79" t="str">
        <f t="shared" si="66"/>
        <v>Rusak Berat</v>
      </c>
      <c r="Y588" s="79" t="str">
        <f t="shared" si="67"/>
        <v>Benar</v>
      </c>
      <c r="Z588" s="79">
        <f t="shared" si="68"/>
        <v>1</v>
      </c>
      <c r="AA588" s="79" t="str">
        <f t="shared" si="69"/>
        <v>update ta_kib_b set kd_ruang = 20 where idpemda = '10020010012000521'</v>
      </c>
      <c r="AB588" s="79" t="str">
        <f t="shared" si="70"/>
        <v>Ta_Fn_KIB_B_Sensus</v>
      </c>
      <c r="AC588" s="79" t="str">
        <f t="shared" si="71"/>
        <v>update Ta_Fn_KIB_B_Sensus set sensus = 3 where idpemda = '10020010012000521'</v>
      </c>
      <c r="AD588" s="79">
        <f>ROWS($B$13:B588)</f>
        <v>576</v>
      </c>
      <c r="AE588" s="79" t="str">
        <f>IF(W588='kk4-7'!$A$1, AD588, "")</f>
        <v/>
      </c>
      <c r="AF588" s="79" t="str">
        <f t="shared" si="72"/>
        <v/>
      </c>
    </row>
    <row r="589" spans="1:32" x14ac:dyDescent="0.25">
      <c r="A589" s="122">
        <f t="shared" si="73"/>
        <v>577</v>
      </c>
      <c r="B589" s="80" t="s">
        <v>1257</v>
      </c>
      <c r="C589" s="122">
        <v>2</v>
      </c>
      <c r="D589" s="79" t="s">
        <v>1246</v>
      </c>
      <c r="E589" s="79" t="s">
        <v>1247</v>
      </c>
      <c r="F589" s="120">
        <v>8</v>
      </c>
      <c r="G589" s="79">
        <v>2010</v>
      </c>
      <c r="H589" s="81" t="s">
        <v>1248</v>
      </c>
      <c r="I589" s="81" t="s">
        <v>1249</v>
      </c>
      <c r="J589" s="81" t="s">
        <v>114</v>
      </c>
      <c r="K589" s="79" t="s">
        <v>647</v>
      </c>
      <c r="L589" s="116" t="s">
        <v>114</v>
      </c>
      <c r="N589" s="79" t="s">
        <v>149</v>
      </c>
      <c r="O589" s="166">
        <v>1</v>
      </c>
      <c r="P589" s="83">
        <v>3697400</v>
      </c>
      <c r="Q589" s="79" t="s">
        <v>1250</v>
      </c>
      <c r="S589" s="122">
        <v>1</v>
      </c>
      <c r="T589" s="117">
        <v>19</v>
      </c>
      <c r="V589" s="79" t="str">
        <f>IF(AND(C589=2, T589&lt;&gt;""), _xlfn.IFNA(VLOOKUP(T589,'kk1'!$B$10:$C$109, 2, FALSE), ""), "")</f>
        <v>Balai Penyuluh JUMANTONO</v>
      </c>
      <c r="X589" s="79" t="str">
        <f t="shared" si="66"/>
        <v/>
      </c>
      <c r="Y589" s="79" t="str">
        <f t="shared" si="67"/>
        <v>Belum diisi</v>
      </c>
      <c r="Z589" s="79">
        <f t="shared" si="68"/>
        <v>0</v>
      </c>
      <c r="AA589" s="79" t="str">
        <f t="shared" si="69"/>
        <v>update ta_kib_b set kd_ruang = 19 where idpemda = '10020010012000522'</v>
      </c>
      <c r="AB589" s="79" t="str">
        <f t="shared" si="70"/>
        <v>Ta_Fn_KIB_B_Sensus</v>
      </c>
      <c r="AC589" s="79" t="str">
        <f t="shared" si="71"/>
        <v/>
      </c>
      <c r="AD589" s="79">
        <f>ROWS($B$13:B589)</f>
        <v>577</v>
      </c>
      <c r="AE589" s="79">
        <f>IF(W589='kk4-7'!$A$1, AD589, "")</f>
        <v>577</v>
      </c>
      <c r="AF589" s="79" t="str">
        <f t="shared" si="72"/>
        <v/>
      </c>
    </row>
    <row r="590" spans="1:32" x14ac:dyDescent="0.25">
      <c r="A590" s="122">
        <f t="shared" si="73"/>
        <v>578</v>
      </c>
      <c r="B590" s="80" t="s">
        <v>1258</v>
      </c>
      <c r="C590" s="122">
        <v>2</v>
      </c>
      <c r="D590" s="79" t="s">
        <v>1246</v>
      </c>
      <c r="E590" s="79" t="s">
        <v>1247</v>
      </c>
      <c r="F590" s="120">
        <v>9</v>
      </c>
      <c r="G590" s="79">
        <v>2010</v>
      </c>
      <c r="H590" s="81" t="s">
        <v>1248</v>
      </c>
      <c r="I590" s="81" t="s">
        <v>1249</v>
      </c>
      <c r="J590" s="81" t="s">
        <v>114</v>
      </c>
      <c r="K590" s="79" t="s">
        <v>647</v>
      </c>
      <c r="L590" s="116" t="s">
        <v>114</v>
      </c>
      <c r="N590" s="79" t="s">
        <v>149</v>
      </c>
      <c r="O590" s="166">
        <v>1</v>
      </c>
      <c r="P590" s="83">
        <v>3697400</v>
      </c>
      <c r="Q590" s="79" t="s">
        <v>1250</v>
      </c>
      <c r="S590" s="122">
        <v>1</v>
      </c>
      <c r="T590" s="117">
        <v>19</v>
      </c>
      <c r="V590" s="79" t="str">
        <f>IF(AND(C590=2, T590&lt;&gt;""), _xlfn.IFNA(VLOOKUP(T590,'kk1'!$B$10:$C$109, 2, FALSE), ""), "")</f>
        <v>Balai Penyuluh JUMANTONO</v>
      </c>
      <c r="X590" s="79" t="str">
        <f t="shared" ref="X590:X653" si="74">IF(W590=1,"Baik",IF(W590=2,"Kurang Baik",IF(W590=3,"Rusak Berat",IF(W590=4,"Tidak Ditemukan",""))))</f>
        <v/>
      </c>
      <c r="Y590" s="79" t="str">
        <f t="shared" ref="Y590:Y653" si="75">IF(W590="", "Belum diisi", IF(OR(W590=1, W590=2, W590=3, W590=4), IF(W590&lt;S590, "Salah", "Benar"), "Salah" ))</f>
        <v>Belum diisi</v>
      </c>
      <c r="Z590" s="79">
        <f t="shared" ref="Z590:Z653" si="76">IF(OR(W590="", Y590="Salah"), 0, 1)</f>
        <v>0</v>
      </c>
      <c r="AA590" s="79" t="str">
        <f t="shared" ref="AA590:AA653" si="77">IF(AND(C590=2, T590&lt;&gt;""), "update ta_kib_b set kd_ruang = "&amp;T590&amp;" where idpemda = '"&amp;B590&amp;"'", "")</f>
        <v>update ta_kib_b set kd_ruang = 19 where idpemda = '10020010012000523'</v>
      </c>
      <c r="AB590" s="79" t="str">
        <f t="shared" ref="AB590:AB653" si="78">IF(C590=1, "Ta_Fn_KIB_A_Sensus", IF(C590=2, "Ta_Fn_KIB_B_Sensus", IF(C590=3, "Ta_Fn_KIB_C_Sensus", IF(C590=4, "Ta_Fn_KIB_D_Sensus", IF(C590=5, "Ta_Fn_KIB_E_Sensus", "")))))</f>
        <v>Ta_Fn_KIB_B_Sensus</v>
      </c>
      <c r="AC590" s="79" t="str">
        <f t="shared" ref="AC590:AC653" si="79">IF(AND(W590&lt;&gt;"", AB590&lt;&gt;""), "update "&amp;AB590&amp;" set sensus = "&amp;W590&amp;" where idpemda = '"&amp;B590&amp;"'", "")</f>
        <v/>
      </c>
      <c r="AD590" s="79">
        <f>ROWS($B$13:B590)</f>
        <v>578</v>
      </c>
      <c r="AE590" s="79">
        <f>IF(W590='kk4-7'!$A$1, AD590, "")</f>
        <v>578</v>
      </c>
      <c r="AF590" s="79" t="str">
        <f t="shared" ref="AF590:AF653" si="80">IFERROR(SMALL($AE$13:$AE$1063, AD590), "")</f>
        <v/>
      </c>
    </row>
    <row r="591" spans="1:32" x14ac:dyDescent="0.25">
      <c r="A591" s="122">
        <f t="shared" ref="A591:A654" si="81">IF(B591&lt;&gt;"", A590+1, "")</f>
        <v>579</v>
      </c>
      <c r="B591" s="80" t="s">
        <v>1259</v>
      </c>
      <c r="C591" s="122">
        <v>2</v>
      </c>
      <c r="D591" s="79" t="s">
        <v>1246</v>
      </c>
      <c r="E591" s="79" t="s">
        <v>1247</v>
      </c>
      <c r="F591" s="120">
        <v>10</v>
      </c>
      <c r="G591" s="79">
        <v>2010</v>
      </c>
      <c r="H591" s="81" t="s">
        <v>1248</v>
      </c>
      <c r="I591" s="81" t="s">
        <v>1249</v>
      </c>
      <c r="J591" s="81" t="s">
        <v>114</v>
      </c>
      <c r="K591" s="79" t="s">
        <v>647</v>
      </c>
      <c r="L591" s="116" t="s">
        <v>114</v>
      </c>
      <c r="N591" s="79" t="s">
        <v>149</v>
      </c>
      <c r="O591" s="166">
        <v>1</v>
      </c>
      <c r="P591" s="83">
        <v>3697400</v>
      </c>
      <c r="Q591" s="79" t="s">
        <v>1250</v>
      </c>
      <c r="S591" s="122">
        <v>1</v>
      </c>
      <c r="T591" s="117">
        <v>19</v>
      </c>
      <c r="V591" s="79" t="str">
        <f>IF(AND(C591=2, T591&lt;&gt;""), _xlfn.IFNA(VLOOKUP(T591,'kk1'!$B$10:$C$109, 2, FALSE), ""), "")</f>
        <v>Balai Penyuluh JUMANTONO</v>
      </c>
      <c r="X591" s="79" t="str">
        <f t="shared" si="74"/>
        <v/>
      </c>
      <c r="Y591" s="79" t="str">
        <f t="shared" si="75"/>
        <v>Belum diisi</v>
      </c>
      <c r="Z591" s="79">
        <f t="shared" si="76"/>
        <v>0</v>
      </c>
      <c r="AA591" s="79" t="str">
        <f t="shared" si="77"/>
        <v>update ta_kib_b set kd_ruang = 19 where idpemda = '10020010012000524'</v>
      </c>
      <c r="AB591" s="79" t="str">
        <f t="shared" si="78"/>
        <v>Ta_Fn_KIB_B_Sensus</v>
      </c>
      <c r="AC591" s="79" t="str">
        <f t="shared" si="79"/>
        <v/>
      </c>
      <c r="AD591" s="79">
        <f>ROWS($B$13:B591)</f>
        <v>579</v>
      </c>
      <c r="AE591" s="79">
        <f>IF(W591='kk4-7'!$A$1, AD591, "")</f>
        <v>579</v>
      </c>
      <c r="AF591" s="79" t="str">
        <f t="shared" si="80"/>
        <v/>
      </c>
    </row>
    <row r="592" spans="1:32" x14ac:dyDescent="0.25">
      <c r="A592" s="122">
        <f t="shared" si="81"/>
        <v>580</v>
      </c>
      <c r="B592" s="80" t="s">
        <v>1260</v>
      </c>
      <c r="C592" s="122">
        <v>2</v>
      </c>
      <c r="D592" s="79" t="s">
        <v>1246</v>
      </c>
      <c r="E592" s="79" t="s">
        <v>1247</v>
      </c>
      <c r="F592" s="120">
        <v>11</v>
      </c>
      <c r="G592" s="79">
        <v>2010</v>
      </c>
      <c r="H592" s="81" t="s">
        <v>1248</v>
      </c>
      <c r="I592" s="81" t="s">
        <v>1249</v>
      </c>
      <c r="J592" s="81" t="s">
        <v>114</v>
      </c>
      <c r="K592" s="79" t="s">
        <v>647</v>
      </c>
      <c r="L592" s="116" t="s">
        <v>114</v>
      </c>
      <c r="N592" s="79" t="s">
        <v>149</v>
      </c>
      <c r="O592" s="166">
        <v>1</v>
      </c>
      <c r="P592" s="83">
        <v>3697400</v>
      </c>
      <c r="Q592" s="79" t="s">
        <v>1250</v>
      </c>
      <c r="S592" s="122">
        <v>1</v>
      </c>
      <c r="T592" s="117">
        <v>19</v>
      </c>
      <c r="V592" s="79" t="str">
        <f>IF(AND(C592=2, T592&lt;&gt;""), _xlfn.IFNA(VLOOKUP(T592,'kk1'!$B$10:$C$109, 2, FALSE), ""), "")</f>
        <v>Balai Penyuluh JUMANTONO</v>
      </c>
      <c r="X592" s="79" t="str">
        <f t="shared" si="74"/>
        <v/>
      </c>
      <c r="Y592" s="79" t="str">
        <f t="shared" si="75"/>
        <v>Belum diisi</v>
      </c>
      <c r="Z592" s="79">
        <f t="shared" si="76"/>
        <v>0</v>
      </c>
      <c r="AA592" s="79" t="str">
        <f t="shared" si="77"/>
        <v>update ta_kib_b set kd_ruang = 19 where idpemda = '10020010012000525'</v>
      </c>
      <c r="AB592" s="79" t="str">
        <f t="shared" si="78"/>
        <v>Ta_Fn_KIB_B_Sensus</v>
      </c>
      <c r="AC592" s="79" t="str">
        <f t="shared" si="79"/>
        <v/>
      </c>
      <c r="AD592" s="79">
        <f>ROWS($B$13:B592)</f>
        <v>580</v>
      </c>
      <c r="AE592" s="79">
        <f>IF(W592='kk4-7'!$A$1, AD592, "")</f>
        <v>580</v>
      </c>
      <c r="AF592" s="79" t="str">
        <f t="shared" si="80"/>
        <v/>
      </c>
    </row>
    <row r="593" spans="1:32" x14ac:dyDescent="0.25">
      <c r="A593" s="122">
        <f t="shared" si="81"/>
        <v>581</v>
      </c>
      <c r="B593" s="80" t="s">
        <v>1261</v>
      </c>
      <c r="C593" s="122">
        <v>2</v>
      </c>
      <c r="D593" s="79" t="s">
        <v>1246</v>
      </c>
      <c r="E593" s="79" t="s">
        <v>1247</v>
      </c>
      <c r="F593" s="120">
        <v>12</v>
      </c>
      <c r="G593" s="79">
        <v>2010</v>
      </c>
      <c r="H593" s="81" t="s">
        <v>1248</v>
      </c>
      <c r="I593" s="81" t="s">
        <v>1249</v>
      </c>
      <c r="J593" s="81" t="s">
        <v>114</v>
      </c>
      <c r="K593" s="79" t="s">
        <v>647</v>
      </c>
      <c r="L593" s="116" t="s">
        <v>114</v>
      </c>
      <c r="N593" s="79" t="s">
        <v>149</v>
      </c>
      <c r="O593" s="166">
        <v>1</v>
      </c>
      <c r="P593" s="83">
        <v>3697400</v>
      </c>
      <c r="Q593" s="79" t="s">
        <v>1250</v>
      </c>
      <c r="S593" s="122">
        <v>1</v>
      </c>
      <c r="T593" s="117">
        <v>19</v>
      </c>
      <c r="V593" s="79" t="str">
        <f>IF(AND(C593=2, T593&lt;&gt;""), _xlfn.IFNA(VLOOKUP(T593,'kk1'!$B$10:$C$109, 2, FALSE), ""), "")</f>
        <v>Balai Penyuluh JUMANTONO</v>
      </c>
      <c r="X593" s="79" t="str">
        <f t="shared" si="74"/>
        <v/>
      </c>
      <c r="Y593" s="79" t="str">
        <f t="shared" si="75"/>
        <v>Belum diisi</v>
      </c>
      <c r="Z593" s="79">
        <f t="shared" si="76"/>
        <v>0</v>
      </c>
      <c r="AA593" s="79" t="str">
        <f t="shared" si="77"/>
        <v>update ta_kib_b set kd_ruang = 19 where idpemda = '10020010012000526'</v>
      </c>
      <c r="AB593" s="79" t="str">
        <f t="shared" si="78"/>
        <v>Ta_Fn_KIB_B_Sensus</v>
      </c>
      <c r="AC593" s="79" t="str">
        <f t="shared" si="79"/>
        <v/>
      </c>
      <c r="AD593" s="79">
        <f>ROWS($B$13:B593)</f>
        <v>581</v>
      </c>
      <c r="AE593" s="79">
        <f>IF(W593='kk4-7'!$A$1, AD593, "")</f>
        <v>581</v>
      </c>
      <c r="AF593" s="79" t="str">
        <f t="shared" si="80"/>
        <v/>
      </c>
    </row>
    <row r="594" spans="1:32" x14ac:dyDescent="0.25">
      <c r="A594" s="122">
        <f t="shared" si="81"/>
        <v>582</v>
      </c>
      <c r="B594" s="80" t="s">
        <v>1262</v>
      </c>
      <c r="C594" s="122">
        <v>2</v>
      </c>
      <c r="D594" s="79" t="s">
        <v>1246</v>
      </c>
      <c r="E594" s="79" t="s">
        <v>1247</v>
      </c>
      <c r="F594" s="120">
        <v>13</v>
      </c>
      <c r="G594" s="79">
        <v>2010</v>
      </c>
      <c r="H594" s="81" t="s">
        <v>1248</v>
      </c>
      <c r="I594" s="81" t="s">
        <v>1249</v>
      </c>
      <c r="J594" s="81" t="s">
        <v>114</v>
      </c>
      <c r="K594" s="79" t="s">
        <v>647</v>
      </c>
      <c r="L594" s="116" t="s">
        <v>114</v>
      </c>
      <c r="N594" s="79" t="s">
        <v>149</v>
      </c>
      <c r="O594" s="166">
        <v>1</v>
      </c>
      <c r="P594" s="83">
        <v>3697400</v>
      </c>
      <c r="Q594" s="79" t="s">
        <v>1250</v>
      </c>
      <c r="S594" s="122">
        <v>1</v>
      </c>
      <c r="T594" s="117">
        <v>19</v>
      </c>
      <c r="V594" s="79" t="str">
        <f>IF(AND(C594=2, T594&lt;&gt;""), _xlfn.IFNA(VLOOKUP(T594,'kk1'!$B$10:$C$109, 2, FALSE), ""), "")</f>
        <v>Balai Penyuluh JUMANTONO</v>
      </c>
      <c r="X594" s="79" t="str">
        <f t="shared" si="74"/>
        <v/>
      </c>
      <c r="Y594" s="79" t="str">
        <f t="shared" si="75"/>
        <v>Belum diisi</v>
      </c>
      <c r="Z594" s="79">
        <f t="shared" si="76"/>
        <v>0</v>
      </c>
      <c r="AA594" s="79" t="str">
        <f t="shared" si="77"/>
        <v>update ta_kib_b set kd_ruang = 19 where idpemda = '10020010012000527'</v>
      </c>
      <c r="AB594" s="79" t="str">
        <f t="shared" si="78"/>
        <v>Ta_Fn_KIB_B_Sensus</v>
      </c>
      <c r="AC594" s="79" t="str">
        <f t="shared" si="79"/>
        <v/>
      </c>
      <c r="AD594" s="79">
        <f>ROWS($B$13:B594)</f>
        <v>582</v>
      </c>
      <c r="AE594" s="79">
        <f>IF(W594='kk4-7'!$A$1, AD594, "")</f>
        <v>582</v>
      </c>
      <c r="AF594" s="79" t="str">
        <f t="shared" si="80"/>
        <v/>
      </c>
    </row>
    <row r="595" spans="1:32" x14ac:dyDescent="0.25">
      <c r="A595" s="122">
        <f t="shared" si="81"/>
        <v>583</v>
      </c>
      <c r="B595" s="80" t="s">
        <v>1263</v>
      </c>
      <c r="C595" s="122">
        <v>2</v>
      </c>
      <c r="D595" s="79" t="s">
        <v>1246</v>
      </c>
      <c r="E595" s="79" t="s">
        <v>1247</v>
      </c>
      <c r="F595" s="120">
        <v>14</v>
      </c>
      <c r="G595" s="79">
        <v>2010</v>
      </c>
      <c r="H595" s="81" t="s">
        <v>1248</v>
      </c>
      <c r="I595" s="81" t="s">
        <v>1249</v>
      </c>
      <c r="J595" s="81" t="s">
        <v>114</v>
      </c>
      <c r="K595" s="79" t="s">
        <v>647</v>
      </c>
      <c r="L595" s="116" t="s">
        <v>114</v>
      </c>
      <c r="N595" s="79" t="s">
        <v>149</v>
      </c>
      <c r="O595" s="166">
        <v>1</v>
      </c>
      <c r="P595" s="83">
        <v>3697400</v>
      </c>
      <c r="Q595" s="79" t="s">
        <v>1250</v>
      </c>
      <c r="S595" s="122">
        <v>1</v>
      </c>
      <c r="T595" s="117">
        <v>19</v>
      </c>
      <c r="V595" s="79" t="str">
        <f>IF(AND(C595=2, T595&lt;&gt;""), _xlfn.IFNA(VLOOKUP(T595,'kk1'!$B$10:$C$109, 2, FALSE), ""), "")</f>
        <v>Balai Penyuluh JUMANTONO</v>
      </c>
      <c r="X595" s="79" t="str">
        <f t="shared" si="74"/>
        <v/>
      </c>
      <c r="Y595" s="79" t="str">
        <f t="shared" si="75"/>
        <v>Belum diisi</v>
      </c>
      <c r="Z595" s="79">
        <f t="shared" si="76"/>
        <v>0</v>
      </c>
      <c r="AA595" s="79" t="str">
        <f t="shared" si="77"/>
        <v>update ta_kib_b set kd_ruang = 19 where idpemda = '10020010012000528'</v>
      </c>
      <c r="AB595" s="79" t="str">
        <f t="shared" si="78"/>
        <v>Ta_Fn_KIB_B_Sensus</v>
      </c>
      <c r="AC595" s="79" t="str">
        <f t="shared" si="79"/>
        <v/>
      </c>
      <c r="AD595" s="79">
        <f>ROWS($B$13:B595)</f>
        <v>583</v>
      </c>
      <c r="AE595" s="79">
        <f>IF(W595='kk4-7'!$A$1, AD595, "")</f>
        <v>583</v>
      </c>
      <c r="AF595" s="79" t="str">
        <f t="shared" si="80"/>
        <v/>
      </c>
    </row>
    <row r="596" spans="1:32" x14ac:dyDescent="0.25">
      <c r="A596" s="122">
        <f t="shared" si="81"/>
        <v>584</v>
      </c>
      <c r="B596" s="80" t="s">
        <v>1264</v>
      </c>
      <c r="C596" s="122">
        <v>2</v>
      </c>
      <c r="D596" s="79" t="s">
        <v>1246</v>
      </c>
      <c r="E596" s="79" t="s">
        <v>1247</v>
      </c>
      <c r="F596" s="120">
        <v>15</v>
      </c>
      <c r="G596" s="79">
        <v>2010</v>
      </c>
      <c r="H596" s="81" t="s">
        <v>1248</v>
      </c>
      <c r="I596" s="81" t="s">
        <v>1249</v>
      </c>
      <c r="J596" s="81" t="s">
        <v>114</v>
      </c>
      <c r="K596" s="79" t="s">
        <v>647</v>
      </c>
      <c r="L596" s="116" t="s">
        <v>114</v>
      </c>
      <c r="N596" s="79" t="s">
        <v>149</v>
      </c>
      <c r="O596" s="166">
        <v>1</v>
      </c>
      <c r="P596" s="83">
        <v>3697400</v>
      </c>
      <c r="Q596" s="79" t="s">
        <v>1250</v>
      </c>
      <c r="S596" s="122">
        <v>1</v>
      </c>
      <c r="T596" s="117">
        <v>19</v>
      </c>
      <c r="V596" s="79" t="str">
        <f>IF(AND(C596=2, T596&lt;&gt;""), _xlfn.IFNA(VLOOKUP(T596,'kk1'!$B$10:$C$109, 2, FALSE), ""), "")</f>
        <v>Balai Penyuluh JUMANTONO</v>
      </c>
      <c r="X596" s="79" t="str">
        <f t="shared" si="74"/>
        <v/>
      </c>
      <c r="Y596" s="79" t="str">
        <f t="shared" si="75"/>
        <v>Belum diisi</v>
      </c>
      <c r="Z596" s="79">
        <f t="shared" si="76"/>
        <v>0</v>
      </c>
      <c r="AA596" s="79" t="str">
        <f t="shared" si="77"/>
        <v>update ta_kib_b set kd_ruang = 19 where idpemda = '10020010012000529'</v>
      </c>
      <c r="AB596" s="79" t="str">
        <f t="shared" si="78"/>
        <v>Ta_Fn_KIB_B_Sensus</v>
      </c>
      <c r="AC596" s="79" t="str">
        <f t="shared" si="79"/>
        <v/>
      </c>
      <c r="AD596" s="79">
        <f>ROWS($B$13:B596)</f>
        <v>584</v>
      </c>
      <c r="AE596" s="79">
        <f>IF(W596='kk4-7'!$A$1, AD596, "")</f>
        <v>584</v>
      </c>
      <c r="AF596" s="79" t="str">
        <f t="shared" si="80"/>
        <v/>
      </c>
    </row>
    <row r="597" spans="1:32" x14ac:dyDescent="0.25">
      <c r="A597" s="122">
        <f t="shared" si="81"/>
        <v>585</v>
      </c>
      <c r="B597" s="80" t="s">
        <v>1265</v>
      </c>
      <c r="C597" s="122">
        <v>2</v>
      </c>
      <c r="D597" s="79" t="s">
        <v>1246</v>
      </c>
      <c r="E597" s="79" t="s">
        <v>1247</v>
      </c>
      <c r="F597" s="120">
        <v>16</v>
      </c>
      <c r="G597" s="79">
        <v>2010</v>
      </c>
      <c r="H597" s="81" t="s">
        <v>1248</v>
      </c>
      <c r="I597" s="81" t="s">
        <v>1249</v>
      </c>
      <c r="J597" s="81" t="s">
        <v>114</v>
      </c>
      <c r="K597" s="79" t="s">
        <v>647</v>
      </c>
      <c r="L597" s="116" t="s">
        <v>114</v>
      </c>
      <c r="N597" s="79" t="s">
        <v>149</v>
      </c>
      <c r="O597" s="166">
        <v>1</v>
      </c>
      <c r="P597" s="83">
        <v>3697400</v>
      </c>
      <c r="Q597" s="79" t="s">
        <v>1250</v>
      </c>
      <c r="S597" s="122">
        <v>1</v>
      </c>
      <c r="T597" s="117">
        <v>19</v>
      </c>
      <c r="V597" s="79" t="str">
        <f>IF(AND(C597=2, T597&lt;&gt;""), _xlfn.IFNA(VLOOKUP(T597,'kk1'!$B$10:$C$109, 2, FALSE), ""), "")</f>
        <v>Balai Penyuluh JUMANTONO</v>
      </c>
      <c r="X597" s="79" t="str">
        <f t="shared" si="74"/>
        <v/>
      </c>
      <c r="Y597" s="79" t="str">
        <f t="shared" si="75"/>
        <v>Belum diisi</v>
      </c>
      <c r="Z597" s="79">
        <f t="shared" si="76"/>
        <v>0</v>
      </c>
      <c r="AA597" s="79" t="str">
        <f t="shared" si="77"/>
        <v>update ta_kib_b set kd_ruang = 19 where idpemda = '10020010012000530'</v>
      </c>
      <c r="AB597" s="79" t="str">
        <f t="shared" si="78"/>
        <v>Ta_Fn_KIB_B_Sensus</v>
      </c>
      <c r="AC597" s="79" t="str">
        <f t="shared" si="79"/>
        <v/>
      </c>
      <c r="AD597" s="79">
        <f>ROWS($B$13:B597)</f>
        <v>585</v>
      </c>
      <c r="AE597" s="79">
        <f>IF(W597='kk4-7'!$A$1, AD597, "")</f>
        <v>585</v>
      </c>
      <c r="AF597" s="79" t="str">
        <f t="shared" si="80"/>
        <v/>
      </c>
    </row>
    <row r="598" spans="1:32" x14ac:dyDescent="0.25">
      <c r="A598" s="122">
        <f t="shared" si="81"/>
        <v>586</v>
      </c>
      <c r="B598" s="80" t="s">
        <v>1266</v>
      </c>
      <c r="C598" s="122">
        <v>2</v>
      </c>
      <c r="D598" s="79" t="s">
        <v>1246</v>
      </c>
      <c r="E598" s="79" t="s">
        <v>1247</v>
      </c>
      <c r="F598" s="120">
        <v>17</v>
      </c>
      <c r="G598" s="79">
        <v>2010</v>
      </c>
      <c r="H598" s="81" t="s">
        <v>1248</v>
      </c>
      <c r="I598" s="81" t="s">
        <v>1249</v>
      </c>
      <c r="J598" s="81" t="s">
        <v>114</v>
      </c>
      <c r="K598" s="79" t="s">
        <v>647</v>
      </c>
      <c r="L598" s="116" t="s">
        <v>114</v>
      </c>
      <c r="N598" s="79" t="s">
        <v>149</v>
      </c>
      <c r="O598" s="166">
        <v>1</v>
      </c>
      <c r="P598" s="83">
        <v>3697400</v>
      </c>
      <c r="Q598" s="79" t="s">
        <v>1250</v>
      </c>
      <c r="S598" s="122">
        <v>1</v>
      </c>
      <c r="T598" s="117">
        <v>19</v>
      </c>
      <c r="V598" s="79" t="str">
        <f>IF(AND(C598=2, T598&lt;&gt;""), _xlfn.IFNA(VLOOKUP(T598,'kk1'!$B$10:$C$109, 2, FALSE), ""), "")</f>
        <v>Balai Penyuluh JUMANTONO</v>
      </c>
      <c r="X598" s="79" t="str">
        <f t="shared" si="74"/>
        <v/>
      </c>
      <c r="Y598" s="79" t="str">
        <f t="shared" si="75"/>
        <v>Belum diisi</v>
      </c>
      <c r="Z598" s="79">
        <f t="shared" si="76"/>
        <v>0</v>
      </c>
      <c r="AA598" s="79" t="str">
        <f t="shared" si="77"/>
        <v>update ta_kib_b set kd_ruang = 19 where idpemda = '10020010012000531'</v>
      </c>
      <c r="AB598" s="79" t="str">
        <f t="shared" si="78"/>
        <v>Ta_Fn_KIB_B_Sensus</v>
      </c>
      <c r="AC598" s="79" t="str">
        <f t="shared" si="79"/>
        <v/>
      </c>
      <c r="AD598" s="79">
        <f>ROWS($B$13:B598)</f>
        <v>586</v>
      </c>
      <c r="AE598" s="79">
        <f>IF(W598='kk4-7'!$A$1, AD598, "")</f>
        <v>586</v>
      </c>
      <c r="AF598" s="79" t="str">
        <f t="shared" si="80"/>
        <v/>
      </c>
    </row>
    <row r="599" spans="1:32" x14ac:dyDescent="0.25">
      <c r="A599" s="122">
        <f t="shared" si="81"/>
        <v>587</v>
      </c>
      <c r="B599" s="80" t="s">
        <v>1267</v>
      </c>
      <c r="C599" s="122">
        <v>2</v>
      </c>
      <c r="D599" s="79" t="s">
        <v>1246</v>
      </c>
      <c r="E599" s="79" t="s">
        <v>1247</v>
      </c>
      <c r="F599" s="120">
        <v>18</v>
      </c>
      <c r="G599" s="79">
        <v>2010</v>
      </c>
      <c r="H599" s="81" t="s">
        <v>1248</v>
      </c>
      <c r="I599" s="81" t="s">
        <v>1249</v>
      </c>
      <c r="J599" s="81" t="s">
        <v>114</v>
      </c>
      <c r="K599" s="79" t="s">
        <v>647</v>
      </c>
      <c r="L599" s="116" t="s">
        <v>114</v>
      </c>
      <c r="N599" s="79" t="s">
        <v>149</v>
      </c>
      <c r="O599" s="166">
        <v>1</v>
      </c>
      <c r="P599" s="83">
        <v>3698950</v>
      </c>
      <c r="Q599" s="79" t="s">
        <v>1250</v>
      </c>
      <c r="S599" s="122">
        <v>1</v>
      </c>
      <c r="T599" s="117">
        <v>8</v>
      </c>
      <c r="V599" s="79" t="str">
        <f>IF(AND(C599=2, T599&lt;&gt;""), _xlfn.IFNA(VLOOKUP(T599,'kk1'!$B$10:$C$109, 2, FALSE), ""), "")</f>
        <v>Ruang Sekretariat</v>
      </c>
      <c r="X599" s="79" t="str">
        <f t="shared" si="74"/>
        <v/>
      </c>
      <c r="Y599" s="79" t="str">
        <f t="shared" si="75"/>
        <v>Belum diisi</v>
      </c>
      <c r="Z599" s="79">
        <f t="shared" si="76"/>
        <v>0</v>
      </c>
      <c r="AA599" s="79" t="str">
        <f t="shared" si="77"/>
        <v>update ta_kib_b set kd_ruang = 8 where idpemda = '10020010012000532'</v>
      </c>
      <c r="AB599" s="79" t="str">
        <f t="shared" si="78"/>
        <v>Ta_Fn_KIB_B_Sensus</v>
      </c>
      <c r="AC599" s="79" t="str">
        <f t="shared" si="79"/>
        <v/>
      </c>
      <c r="AD599" s="79">
        <f>ROWS($B$13:B599)</f>
        <v>587</v>
      </c>
      <c r="AE599" s="79">
        <f>IF(W599='kk4-7'!$A$1, AD599, "")</f>
        <v>587</v>
      </c>
      <c r="AF599" s="79" t="str">
        <f t="shared" si="80"/>
        <v/>
      </c>
    </row>
    <row r="600" spans="1:32" x14ac:dyDescent="0.25">
      <c r="A600" s="122">
        <f t="shared" si="81"/>
        <v>588</v>
      </c>
      <c r="B600" s="80" t="s">
        <v>1268</v>
      </c>
      <c r="C600" s="122">
        <v>2</v>
      </c>
      <c r="D600" s="79" t="s">
        <v>1269</v>
      </c>
      <c r="E600" s="79" t="s">
        <v>1270</v>
      </c>
      <c r="F600" s="120">
        <v>1</v>
      </c>
      <c r="G600" s="79">
        <v>2009</v>
      </c>
      <c r="H600" s="81" t="s">
        <v>1271</v>
      </c>
      <c r="I600" s="81" t="s">
        <v>1272</v>
      </c>
      <c r="J600" s="81" t="s">
        <v>114</v>
      </c>
      <c r="K600" s="79" t="s">
        <v>594</v>
      </c>
      <c r="N600" s="79" t="s">
        <v>149</v>
      </c>
      <c r="O600" s="166">
        <v>1</v>
      </c>
      <c r="P600" s="83">
        <v>2850000</v>
      </c>
      <c r="Q600" s="79" t="s">
        <v>1273</v>
      </c>
      <c r="S600" s="122">
        <v>1</v>
      </c>
      <c r="T600" s="117">
        <v>8</v>
      </c>
      <c r="V600" s="79" t="str">
        <f>IF(AND(C600=2, T600&lt;&gt;""), _xlfn.IFNA(VLOOKUP(T600,'kk1'!$B$10:$C$109, 2, FALSE), ""), "")</f>
        <v>Ruang Sekretariat</v>
      </c>
      <c r="X600" s="79" t="str">
        <f t="shared" si="74"/>
        <v/>
      </c>
      <c r="Y600" s="79" t="str">
        <f t="shared" si="75"/>
        <v>Belum diisi</v>
      </c>
      <c r="Z600" s="79">
        <f t="shared" si="76"/>
        <v>0</v>
      </c>
      <c r="AA600" s="79" t="str">
        <f t="shared" si="77"/>
        <v>update ta_kib_b set kd_ruang = 8 where idpemda = '10020010012000762'</v>
      </c>
      <c r="AB600" s="79" t="str">
        <f t="shared" si="78"/>
        <v>Ta_Fn_KIB_B_Sensus</v>
      </c>
      <c r="AC600" s="79" t="str">
        <f t="shared" si="79"/>
        <v/>
      </c>
      <c r="AD600" s="79">
        <f>ROWS($B$13:B600)</f>
        <v>588</v>
      </c>
      <c r="AE600" s="79">
        <f>IF(W600='kk4-7'!$A$1, AD600, "")</f>
        <v>588</v>
      </c>
      <c r="AF600" s="79" t="str">
        <f t="shared" si="80"/>
        <v/>
      </c>
    </row>
    <row r="601" spans="1:32" x14ac:dyDescent="0.25">
      <c r="A601" s="122">
        <f t="shared" si="81"/>
        <v>589</v>
      </c>
      <c r="B601" s="80" t="s">
        <v>1274</v>
      </c>
      <c r="C601" s="122">
        <v>2</v>
      </c>
      <c r="D601" s="79" t="s">
        <v>1269</v>
      </c>
      <c r="E601" s="79" t="s">
        <v>1270</v>
      </c>
      <c r="F601" s="120">
        <v>2</v>
      </c>
      <c r="G601" s="79">
        <v>2012</v>
      </c>
      <c r="H601" s="81" t="s">
        <v>1275</v>
      </c>
      <c r="I601" s="81" t="s">
        <v>1276</v>
      </c>
      <c r="J601" s="81" t="s">
        <v>114</v>
      </c>
      <c r="K601" s="79" t="s">
        <v>594</v>
      </c>
      <c r="N601" s="79" t="s">
        <v>149</v>
      </c>
      <c r="O601" s="166">
        <v>1</v>
      </c>
      <c r="P601" s="83">
        <v>4750000</v>
      </c>
      <c r="Q601" s="79" t="s">
        <v>1277</v>
      </c>
      <c r="S601" s="122">
        <v>1</v>
      </c>
      <c r="T601" s="117">
        <v>8</v>
      </c>
      <c r="V601" s="79" t="str">
        <f>IF(AND(C601=2, T601&lt;&gt;""), _xlfn.IFNA(VLOOKUP(T601,'kk1'!$B$10:$C$109, 2, FALSE), ""), "")</f>
        <v>Ruang Sekretariat</v>
      </c>
      <c r="X601" s="79" t="str">
        <f t="shared" si="74"/>
        <v/>
      </c>
      <c r="Y601" s="79" t="str">
        <f t="shared" si="75"/>
        <v>Belum diisi</v>
      </c>
      <c r="Z601" s="79">
        <f t="shared" si="76"/>
        <v>0</v>
      </c>
      <c r="AA601" s="79" t="str">
        <f t="shared" si="77"/>
        <v>update ta_kib_b set kd_ruang = 8 where idpemda = '10020010012000763'</v>
      </c>
      <c r="AB601" s="79" t="str">
        <f t="shared" si="78"/>
        <v>Ta_Fn_KIB_B_Sensus</v>
      </c>
      <c r="AC601" s="79" t="str">
        <f t="shared" si="79"/>
        <v/>
      </c>
      <c r="AD601" s="79">
        <f>ROWS($B$13:B601)</f>
        <v>589</v>
      </c>
      <c r="AE601" s="79">
        <f>IF(W601='kk4-7'!$A$1, AD601, "")</f>
        <v>589</v>
      </c>
      <c r="AF601" s="79" t="str">
        <f t="shared" si="80"/>
        <v/>
      </c>
    </row>
    <row r="602" spans="1:32" x14ac:dyDescent="0.25">
      <c r="A602" s="122">
        <f t="shared" si="81"/>
        <v>590</v>
      </c>
      <c r="B602" s="80" t="s">
        <v>1278</v>
      </c>
      <c r="C602" s="122">
        <v>2</v>
      </c>
      <c r="D602" s="79" t="s">
        <v>1279</v>
      </c>
      <c r="E602" s="79" t="s">
        <v>1280</v>
      </c>
      <c r="F602" s="120">
        <v>1</v>
      </c>
      <c r="G602" s="79">
        <v>2016</v>
      </c>
      <c r="H602" s="81" t="s">
        <v>1271</v>
      </c>
      <c r="I602" s="81" t="s">
        <v>1281</v>
      </c>
      <c r="J602" s="81" t="s">
        <v>114</v>
      </c>
      <c r="K602" s="79" t="s">
        <v>647</v>
      </c>
      <c r="L602" s="116" t="s">
        <v>1282</v>
      </c>
      <c r="N602" s="79" t="s">
        <v>149</v>
      </c>
      <c r="O602" s="166">
        <v>1</v>
      </c>
      <c r="P602" s="83">
        <v>1950000</v>
      </c>
      <c r="Q602" s="79" t="s">
        <v>1283</v>
      </c>
      <c r="S602" s="122">
        <v>1</v>
      </c>
      <c r="T602" s="117">
        <v>14</v>
      </c>
      <c r="V602" s="79" t="str">
        <f>IF(AND(C602=2, T602&lt;&gt;""), _xlfn.IFNA(VLOOKUP(T602,'kk1'!$B$10:$C$109, 2, FALSE), ""), "")</f>
        <v>Ruang Bidang PP, PA</v>
      </c>
      <c r="X602" s="79" t="str">
        <f t="shared" si="74"/>
        <v/>
      </c>
      <c r="Y602" s="79" t="str">
        <f t="shared" si="75"/>
        <v>Belum diisi</v>
      </c>
      <c r="Z602" s="79">
        <f t="shared" si="76"/>
        <v>0</v>
      </c>
      <c r="AA602" s="79" t="str">
        <f t="shared" si="77"/>
        <v>update ta_kib_b set kd_ruang = 14 where idpemda = '10020010012000792'</v>
      </c>
      <c r="AB602" s="79" t="str">
        <f t="shared" si="78"/>
        <v>Ta_Fn_KIB_B_Sensus</v>
      </c>
      <c r="AC602" s="79" t="str">
        <f t="shared" si="79"/>
        <v/>
      </c>
      <c r="AD602" s="79">
        <f>ROWS($B$13:B602)</f>
        <v>590</v>
      </c>
      <c r="AE602" s="79">
        <f>IF(W602='kk4-7'!$A$1, AD602, "")</f>
        <v>590</v>
      </c>
      <c r="AF602" s="79" t="str">
        <f t="shared" si="80"/>
        <v/>
      </c>
    </row>
    <row r="603" spans="1:32" x14ac:dyDescent="0.25">
      <c r="A603" s="122">
        <f t="shared" si="81"/>
        <v>591</v>
      </c>
      <c r="B603" s="80" t="s">
        <v>1284</v>
      </c>
      <c r="C603" s="122">
        <v>2</v>
      </c>
      <c r="D603" s="79" t="s">
        <v>1285</v>
      </c>
      <c r="E603" s="79" t="s">
        <v>1286</v>
      </c>
      <c r="F603" s="120">
        <v>2</v>
      </c>
      <c r="G603" s="79">
        <v>2015</v>
      </c>
      <c r="H603" s="81" t="s">
        <v>429</v>
      </c>
      <c r="I603" s="81" t="s">
        <v>114</v>
      </c>
      <c r="J603" s="81" t="s">
        <v>114</v>
      </c>
      <c r="K603" s="79" t="s">
        <v>424</v>
      </c>
      <c r="L603" s="116" t="s">
        <v>114</v>
      </c>
      <c r="N603" s="79" t="s">
        <v>149</v>
      </c>
      <c r="O603" s="166">
        <v>1</v>
      </c>
      <c r="P603" s="83">
        <v>150000</v>
      </c>
      <c r="S603" s="122">
        <v>1</v>
      </c>
      <c r="T603" s="117">
        <v>7</v>
      </c>
      <c r="V603" s="79" t="str">
        <f>IF(AND(C603=2, T603&lt;&gt;""), _xlfn.IFNA(VLOOKUP(T603,'kk1'!$B$10:$C$109, 2, FALSE), ""), "")</f>
        <v>Aula Kecil</v>
      </c>
      <c r="W603" s="117">
        <v>1</v>
      </c>
      <c r="X603" s="79" t="str">
        <f t="shared" si="74"/>
        <v>Baik</v>
      </c>
      <c r="Y603" s="79" t="str">
        <f t="shared" si="75"/>
        <v>Benar</v>
      </c>
      <c r="Z603" s="79">
        <f t="shared" si="76"/>
        <v>1</v>
      </c>
      <c r="AA603" s="79" t="str">
        <f t="shared" si="77"/>
        <v>update ta_kib_b set kd_ruang = 7 where idpemda = '10020010012000534'</v>
      </c>
      <c r="AB603" s="79" t="str">
        <f t="shared" si="78"/>
        <v>Ta_Fn_KIB_B_Sensus</v>
      </c>
      <c r="AC603" s="79" t="str">
        <f t="shared" si="79"/>
        <v>update Ta_Fn_KIB_B_Sensus set sensus = 1 where idpemda = '10020010012000534'</v>
      </c>
      <c r="AD603" s="79">
        <f>ROWS($B$13:B603)</f>
        <v>591</v>
      </c>
      <c r="AE603" s="79" t="str">
        <f>IF(W603='kk4-7'!$A$1, AD603, "")</f>
        <v/>
      </c>
      <c r="AF603" s="79" t="str">
        <f t="shared" si="80"/>
        <v/>
      </c>
    </row>
    <row r="604" spans="1:32" x14ac:dyDescent="0.25">
      <c r="A604" s="122">
        <f t="shared" si="81"/>
        <v>592</v>
      </c>
      <c r="B604" s="80" t="s">
        <v>1287</v>
      </c>
      <c r="C604" s="122">
        <v>2</v>
      </c>
      <c r="D604" s="79" t="s">
        <v>1285</v>
      </c>
      <c r="E604" s="79" t="s">
        <v>1286</v>
      </c>
      <c r="F604" s="120">
        <v>3</v>
      </c>
      <c r="G604" s="79">
        <v>2015</v>
      </c>
      <c r="H604" s="81" t="s">
        <v>429</v>
      </c>
      <c r="I604" s="81" t="s">
        <v>114</v>
      </c>
      <c r="J604" s="81" t="s">
        <v>114</v>
      </c>
      <c r="K604" s="79" t="s">
        <v>424</v>
      </c>
      <c r="L604" s="116" t="s">
        <v>114</v>
      </c>
      <c r="N604" s="79" t="s">
        <v>149</v>
      </c>
      <c r="O604" s="166">
        <v>1</v>
      </c>
      <c r="P604" s="83">
        <v>150000</v>
      </c>
      <c r="S604" s="122">
        <v>1</v>
      </c>
      <c r="T604" s="117">
        <v>15</v>
      </c>
      <c r="V604" s="79" t="str">
        <f>IF(AND(C604=2, T604&lt;&gt;""), _xlfn.IFNA(VLOOKUP(T604,'kk1'!$B$10:$C$109, 2, FALSE), ""), "")</f>
        <v>Aula Besar</v>
      </c>
      <c r="W604" s="117">
        <v>1</v>
      </c>
      <c r="X604" s="79" t="str">
        <f t="shared" si="74"/>
        <v>Baik</v>
      </c>
      <c r="Y604" s="79" t="str">
        <f t="shared" si="75"/>
        <v>Benar</v>
      </c>
      <c r="Z604" s="79">
        <f t="shared" si="76"/>
        <v>1</v>
      </c>
      <c r="AA604" s="79" t="str">
        <f t="shared" si="77"/>
        <v>update ta_kib_b set kd_ruang = 15 where idpemda = '10020010012000535'</v>
      </c>
      <c r="AB604" s="79" t="str">
        <f t="shared" si="78"/>
        <v>Ta_Fn_KIB_B_Sensus</v>
      </c>
      <c r="AC604" s="79" t="str">
        <f t="shared" si="79"/>
        <v>update Ta_Fn_KIB_B_Sensus set sensus = 1 where idpemda = '10020010012000535'</v>
      </c>
      <c r="AD604" s="79">
        <f>ROWS($B$13:B604)</f>
        <v>592</v>
      </c>
      <c r="AE604" s="79" t="str">
        <f>IF(W604='kk4-7'!$A$1, AD604, "")</f>
        <v/>
      </c>
      <c r="AF604" s="79" t="str">
        <f t="shared" si="80"/>
        <v/>
      </c>
    </row>
    <row r="605" spans="1:32" x14ac:dyDescent="0.25">
      <c r="A605" s="122">
        <f t="shared" si="81"/>
        <v>593</v>
      </c>
      <c r="B605" s="80" t="s">
        <v>1288</v>
      </c>
      <c r="C605" s="122">
        <v>2</v>
      </c>
      <c r="D605" s="79" t="s">
        <v>1289</v>
      </c>
      <c r="E605" s="79" t="s">
        <v>1290</v>
      </c>
      <c r="F605" s="120">
        <v>2</v>
      </c>
      <c r="G605" s="79">
        <v>2015</v>
      </c>
      <c r="H605" s="81" t="s">
        <v>429</v>
      </c>
      <c r="I605" s="81" t="s">
        <v>114</v>
      </c>
      <c r="J605" s="81" t="s">
        <v>114</v>
      </c>
      <c r="K605" s="79" t="s">
        <v>424</v>
      </c>
      <c r="L605" s="116" t="s">
        <v>114</v>
      </c>
      <c r="N605" s="79" t="s">
        <v>149</v>
      </c>
      <c r="O605" s="166">
        <v>1</v>
      </c>
      <c r="P605" s="83">
        <v>250000</v>
      </c>
      <c r="S605" s="122">
        <v>1</v>
      </c>
      <c r="T605" s="117">
        <v>15</v>
      </c>
      <c r="V605" s="79" t="str">
        <f>IF(AND(C605=2, T605&lt;&gt;""), _xlfn.IFNA(VLOOKUP(T605,'kk1'!$B$10:$C$109, 2, FALSE), ""), "")</f>
        <v>Aula Besar</v>
      </c>
      <c r="W605" s="117">
        <v>1</v>
      </c>
      <c r="X605" s="79" t="str">
        <f t="shared" si="74"/>
        <v>Baik</v>
      </c>
      <c r="Y605" s="79" t="str">
        <f t="shared" si="75"/>
        <v>Benar</v>
      </c>
      <c r="Z605" s="79">
        <f t="shared" si="76"/>
        <v>1</v>
      </c>
      <c r="AA605" s="79" t="str">
        <f t="shared" si="77"/>
        <v>update ta_kib_b set kd_ruang = 15 where idpemda = '10020010012000537'</v>
      </c>
      <c r="AB605" s="79" t="str">
        <f t="shared" si="78"/>
        <v>Ta_Fn_KIB_B_Sensus</v>
      </c>
      <c r="AC605" s="79" t="str">
        <f t="shared" si="79"/>
        <v>update Ta_Fn_KIB_B_Sensus set sensus = 1 where idpemda = '10020010012000537'</v>
      </c>
      <c r="AD605" s="79">
        <f>ROWS($B$13:B605)</f>
        <v>593</v>
      </c>
      <c r="AE605" s="79" t="str">
        <f>IF(W605='kk4-7'!$A$1, AD605, "")</f>
        <v/>
      </c>
      <c r="AF605" s="79" t="str">
        <f t="shared" si="80"/>
        <v/>
      </c>
    </row>
    <row r="606" spans="1:32" x14ac:dyDescent="0.25">
      <c r="A606" s="122">
        <f t="shared" si="81"/>
        <v>594</v>
      </c>
      <c r="B606" s="80" t="s">
        <v>1291</v>
      </c>
      <c r="C606" s="122">
        <v>2</v>
      </c>
      <c r="D606" s="79" t="s">
        <v>1289</v>
      </c>
      <c r="E606" s="79" t="s">
        <v>1290</v>
      </c>
      <c r="F606" s="120">
        <v>3</v>
      </c>
      <c r="G606" s="79">
        <v>2015</v>
      </c>
      <c r="H606" s="81" t="s">
        <v>429</v>
      </c>
      <c r="I606" s="81" t="s">
        <v>114</v>
      </c>
      <c r="J606" s="81" t="s">
        <v>114</v>
      </c>
      <c r="K606" s="79" t="s">
        <v>424</v>
      </c>
      <c r="L606" s="116" t="s">
        <v>114</v>
      </c>
      <c r="N606" s="79" t="s">
        <v>149</v>
      </c>
      <c r="O606" s="166">
        <v>1</v>
      </c>
      <c r="P606" s="83">
        <v>250000</v>
      </c>
      <c r="S606" s="122">
        <v>1</v>
      </c>
      <c r="T606" s="117">
        <v>7</v>
      </c>
      <c r="V606" s="79" t="str">
        <f>IF(AND(C606=2, T606&lt;&gt;""), _xlfn.IFNA(VLOOKUP(T606,'kk1'!$B$10:$C$109, 2, FALSE), ""), "")</f>
        <v>Aula Kecil</v>
      </c>
      <c r="W606" s="117">
        <v>1</v>
      </c>
      <c r="X606" s="79" t="str">
        <f t="shared" si="74"/>
        <v>Baik</v>
      </c>
      <c r="Y606" s="79" t="str">
        <f t="shared" si="75"/>
        <v>Benar</v>
      </c>
      <c r="Z606" s="79">
        <f t="shared" si="76"/>
        <v>1</v>
      </c>
      <c r="AA606" s="79" t="str">
        <f t="shared" si="77"/>
        <v>update ta_kib_b set kd_ruang = 7 where idpemda = '10020010012000538'</v>
      </c>
      <c r="AB606" s="79" t="str">
        <f t="shared" si="78"/>
        <v>Ta_Fn_KIB_B_Sensus</v>
      </c>
      <c r="AC606" s="79" t="str">
        <f t="shared" si="79"/>
        <v>update Ta_Fn_KIB_B_Sensus set sensus = 1 where idpemda = '10020010012000538'</v>
      </c>
      <c r="AD606" s="79">
        <f>ROWS($B$13:B606)</f>
        <v>594</v>
      </c>
      <c r="AE606" s="79" t="str">
        <f>IF(W606='kk4-7'!$A$1, AD606, "")</f>
        <v/>
      </c>
      <c r="AF606" s="79" t="str">
        <f t="shared" si="80"/>
        <v/>
      </c>
    </row>
    <row r="607" spans="1:32" x14ac:dyDescent="0.25">
      <c r="A607" s="122">
        <f t="shared" si="81"/>
        <v>595</v>
      </c>
      <c r="B607" s="80" t="s">
        <v>1292</v>
      </c>
      <c r="C607" s="122">
        <v>2</v>
      </c>
      <c r="D607" s="79" t="s">
        <v>1289</v>
      </c>
      <c r="E607" s="79" t="s">
        <v>1290</v>
      </c>
      <c r="F607" s="120">
        <v>4</v>
      </c>
      <c r="G607" s="79">
        <v>2015</v>
      </c>
      <c r="H607" s="81" t="s">
        <v>429</v>
      </c>
      <c r="I607" s="81" t="s">
        <v>114</v>
      </c>
      <c r="J607" s="81" t="s">
        <v>114</v>
      </c>
      <c r="K607" s="79" t="s">
        <v>424</v>
      </c>
      <c r="L607" s="116" t="s">
        <v>114</v>
      </c>
      <c r="N607" s="79" t="s">
        <v>149</v>
      </c>
      <c r="O607" s="166">
        <v>1</v>
      </c>
      <c r="P607" s="83">
        <v>250000</v>
      </c>
      <c r="Q607" s="79" t="s">
        <v>1293</v>
      </c>
      <c r="S607" s="122">
        <v>1</v>
      </c>
      <c r="T607" s="117">
        <v>1</v>
      </c>
      <c r="V607" s="79" t="str">
        <f>IF(AND(C607=2, T607&lt;&gt;""), _xlfn.IFNA(VLOOKUP(T607,'kk1'!$B$10:$C$109, 2, FALSE), ""), "")</f>
        <v>Ruang Kepala</v>
      </c>
      <c r="W607" s="117">
        <v>1</v>
      </c>
      <c r="X607" s="79" t="str">
        <f t="shared" si="74"/>
        <v>Baik</v>
      </c>
      <c r="Y607" s="79" t="str">
        <f t="shared" si="75"/>
        <v>Benar</v>
      </c>
      <c r="Z607" s="79">
        <f t="shared" si="76"/>
        <v>1</v>
      </c>
      <c r="AA607" s="79" t="str">
        <f t="shared" si="77"/>
        <v>update ta_kib_b set kd_ruang = 1 where idpemda = '10020010012000539'</v>
      </c>
      <c r="AB607" s="79" t="str">
        <f t="shared" si="78"/>
        <v>Ta_Fn_KIB_B_Sensus</v>
      </c>
      <c r="AC607" s="79" t="str">
        <f t="shared" si="79"/>
        <v>update Ta_Fn_KIB_B_Sensus set sensus = 1 where idpemda = '10020010012000539'</v>
      </c>
      <c r="AD607" s="79">
        <f>ROWS($B$13:B607)</f>
        <v>595</v>
      </c>
      <c r="AE607" s="79" t="str">
        <f>IF(W607='kk4-7'!$A$1, AD607, "")</f>
        <v/>
      </c>
      <c r="AF607" s="79" t="str">
        <f t="shared" si="80"/>
        <v/>
      </c>
    </row>
    <row r="608" spans="1:32" x14ac:dyDescent="0.25">
      <c r="A608" s="122">
        <f t="shared" si="81"/>
        <v>596</v>
      </c>
      <c r="B608" s="80" t="s">
        <v>1294</v>
      </c>
      <c r="C608" s="122">
        <v>2</v>
      </c>
      <c r="D608" s="79" t="s">
        <v>1289</v>
      </c>
      <c r="E608" s="79" t="s">
        <v>1290</v>
      </c>
      <c r="F608" s="120">
        <v>5</v>
      </c>
      <c r="G608" s="79">
        <v>2015</v>
      </c>
      <c r="H608" s="81" t="s">
        <v>429</v>
      </c>
      <c r="I608" s="81" t="s">
        <v>114</v>
      </c>
      <c r="J608" s="81" t="s">
        <v>114</v>
      </c>
      <c r="K608" s="79" t="s">
        <v>424</v>
      </c>
      <c r="L608" s="116" t="s">
        <v>114</v>
      </c>
      <c r="N608" s="79" t="s">
        <v>149</v>
      </c>
      <c r="O608" s="166">
        <v>1</v>
      </c>
      <c r="P608" s="83">
        <v>250000</v>
      </c>
      <c r="Q608" s="79" t="s">
        <v>1293</v>
      </c>
      <c r="S608" s="122">
        <v>1</v>
      </c>
      <c r="T608" s="117">
        <v>7</v>
      </c>
      <c r="V608" s="79" t="str">
        <f>IF(AND(C608=2, T608&lt;&gt;""), _xlfn.IFNA(VLOOKUP(T608,'kk1'!$B$10:$C$109, 2, FALSE), ""), "")</f>
        <v>Aula Kecil</v>
      </c>
      <c r="W608" s="117">
        <v>1</v>
      </c>
      <c r="X608" s="79" t="str">
        <f t="shared" si="74"/>
        <v>Baik</v>
      </c>
      <c r="Y608" s="79" t="str">
        <f t="shared" si="75"/>
        <v>Benar</v>
      </c>
      <c r="Z608" s="79">
        <f t="shared" si="76"/>
        <v>1</v>
      </c>
      <c r="AA608" s="79" t="str">
        <f t="shared" si="77"/>
        <v>update ta_kib_b set kd_ruang = 7 where idpemda = '10020010012000540'</v>
      </c>
      <c r="AB608" s="79" t="str">
        <f t="shared" si="78"/>
        <v>Ta_Fn_KIB_B_Sensus</v>
      </c>
      <c r="AC608" s="79" t="str">
        <f t="shared" si="79"/>
        <v>update Ta_Fn_KIB_B_Sensus set sensus = 1 where idpemda = '10020010012000540'</v>
      </c>
      <c r="AD608" s="79">
        <f>ROWS($B$13:B608)</f>
        <v>596</v>
      </c>
      <c r="AE608" s="79" t="str">
        <f>IF(W608='kk4-7'!$A$1, AD608, "")</f>
        <v/>
      </c>
      <c r="AF608" s="79" t="str">
        <f t="shared" si="80"/>
        <v/>
      </c>
    </row>
    <row r="609" spans="1:32" x14ac:dyDescent="0.25">
      <c r="A609" s="122">
        <f t="shared" si="81"/>
        <v>597</v>
      </c>
      <c r="B609" s="80" t="s">
        <v>1295</v>
      </c>
      <c r="C609" s="122">
        <v>2</v>
      </c>
      <c r="D609" s="79" t="s">
        <v>1296</v>
      </c>
      <c r="E609" s="79" t="s">
        <v>1297</v>
      </c>
      <c r="F609" s="120">
        <v>1</v>
      </c>
      <c r="G609" s="79">
        <v>2016</v>
      </c>
      <c r="H609" s="81" t="s">
        <v>1298</v>
      </c>
      <c r="I609" s="81" t="s">
        <v>851</v>
      </c>
      <c r="J609" s="81" t="s">
        <v>114</v>
      </c>
      <c r="K609" s="79" t="s">
        <v>188</v>
      </c>
      <c r="L609" s="116" t="s">
        <v>1299</v>
      </c>
      <c r="N609" s="79" t="s">
        <v>149</v>
      </c>
      <c r="O609" s="166">
        <v>1</v>
      </c>
      <c r="P609" s="83">
        <v>1000000</v>
      </c>
      <c r="S609" s="122">
        <v>1</v>
      </c>
      <c r="T609" s="117">
        <v>9</v>
      </c>
      <c r="V609" s="79" t="str">
        <f>IF(AND(C609=2, T609&lt;&gt;""), _xlfn.IFNA(VLOOKUP(T609,'kk1'!$B$10:$C$109, 2, FALSE), ""), "")</f>
        <v>Ruang Gudang 1</v>
      </c>
      <c r="X609" s="79" t="str">
        <f t="shared" si="74"/>
        <v/>
      </c>
      <c r="Y609" s="79" t="str">
        <f t="shared" si="75"/>
        <v>Belum diisi</v>
      </c>
      <c r="Z609" s="79">
        <f t="shared" si="76"/>
        <v>0</v>
      </c>
      <c r="AA609" s="79" t="str">
        <f t="shared" si="77"/>
        <v>update ta_kib_b set kd_ruang = 9 where idpemda = '10020010012000805'</v>
      </c>
      <c r="AB609" s="79" t="str">
        <f t="shared" si="78"/>
        <v>Ta_Fn_KIB_B_Sensus</v>
      </c>
      <c r="AC609" s="79" t="str">
        <f t="shared" si="79"/>
        <v/>
      </c>
      <c r="AD609" s="79">
        <f>ROWS($B$13:B609)</f>
        <v>597</v>
      </c>
      <c r="AE609" s="79">
        <f>IF(W609='kk4-7'!$A$1, AD609, "")</f>
        <v>597</v>
      </c>
      <c r="AF609" s="79" t="str">
        <f t="shared" si="80"/>
        <v/>
      </c>
    </row>
    <row r="610" spans="1:32" x14ac:dyDescent="0.25">
      <c r="A610" s="122">
        <f t="shared" si="81"/>
        <v>598</v>
      </c>
      <c r="B610" s="80" t="s">
        <v>1300</v>
      </c>
      <c r="C610" s="122">
        <v>2</v>
      </c>
      <c r="D610" s="79" t="s">
        <v>1301</v>
      </c>
      <c r="E610" s="79" t="s">
        <v>1302</v>
      </c>
      <c r="F610" s="120">
        <v>2</v>
      </c>
      <c r="G610" s="79">
        <v>2021</v>
      </c>
      <c r="H610" s="81" t="s">
        <v>1303</v>
      </c>
      <c r="I610" s="81" t="s">
        <v>1303</v>
      </c>
      <c r="J610" s="81" t="s">
        <v>114</v>
      </c>
      <c r="K610" s="79" t="s">
        <v>1304</v>
      </c>
      <c r="L610" s="116" t="s">
        <v>1305</v>
      </c>
      <c r="N610" s="79" t="s">
        <v>149</v>
      </c>
      <c r="O610" s="166">
        <v>1</v>
      </c>
      <c r="P610" s="83">
        <v>500000</v>
      </c>
      <c r="Q610" s="79" t="s">
        <v>1306</v>
      </c>
      <c r="S610" s="122">
        <v>1</v>
      </c>
      <c r="T610" s="117">
        <v>8</v>
      </c>
      <c r="V610" s="79" t="str">
        <f>IF(AND(C610=2, T610&lt;&gt;""), _xlfn.IFNA(VLOOKUP(T610,'kk1'!$B$10:$C$109, 2, FALSE), ""), "")</f>
        <v>Ruang Sekretariat</v>
      </c>
      <c r="W610" s="117">
        <v>1</v>
      </c>
      <c r="X610" s="79" t="str">
        <f t="shared" si="74"/>
        <v>Baik</v>
      </c>
      <c r="Y610" s="79" t="str">
        <f t="shared" si="75"/>
        <v>Benar</v>
      </c>
      <c r="Z610" s="79">
        <f t="shared" si="76"/>
        <v>1</v>
      </c>
      <c r="AA610" s="79" t="str">
        <f t="shared" si="77"/>
        <v>update ta_kib_b set kd_ruang = 8 where idpemda = '10020010012001154'</v>
      </c>
      <c r="AB610" s="79" t="str">
        <f t="shared" si="78"/>
        <v>Ta_Fn_KIB_B_Sensus</v>
      </c>
      <c r="AC610" s="79" t="str">
        <f t="shared" si="79"/>
        <v>update Ta_Fn_KIB_B_Sensus set sensus = 1 where idpemda = '10020010012001154'</v>
      </c>
      <c r="AD610" s="79">
        <f>ROWS($B$13:B610)</f>
        <v>598</v>
      </c>
      <c r="AE610" s="79" t="str">
        <f>IF(W610='kk4-7'!$A$1, AD610, "")</f>
        <v/>
      </c>
      <c r="AF610" s="79" t="str">
        <f t="shared" si="80"/>
        <v/>
      </c>
    </row>
    <row r="611" spans="1:32" x14ac:dyDescent="0.25">
      <c r="A611" s="122">
        <f t="shared" si="81"/>
        <v>599</v>
      </c>
      <c r="B611" s="80" t="s">
        <v>1307</v>
      </c>
      <c r="C611" s="122">
        <v>2</v>
      </c>
      <c r="D611" s="79" t="s">
        <v>1301</v>
      </c>
      <c r="E611" s="79" t="s">
        <v>1302</v>
      </c>
      <c r="F611" s="120">
        <v>3</v>
      </c>
      <c r="G611" s="79">
        <v>2021</v>
      </c>
      <c r="H611" s="81" t="s">
        <v>1303</v>
      </c>
      <c r="I611" s="81" t="s">
        <v>1303</v>
      </c>
      <c r="J611" s="81" t="s">
        <v>114</v>
      </c>
      <c r="K611" s="79" t="s">
        <v>1304</v>
      </c>
      <c r="L611" s="116" t="s">
        <v>1305</v>
      </c>
      <c r="N611" s="79" t="s">
        <v>149</v>
      </c>
      <c r="O611" s="166">
        <v>1</v>
      </c>
      <c r="P611" s="83">
        <v>500000</v>
      </c>
      <c r="Q611" s="79" t="s">
        <v>1306</v>
      </c>
      <c r="S611" s="122">
        <v>1</v>
      </c>
      <c r="T611" s="117">
        <v>8</v>
      </c>
      <c r="V611" s="79" t="str">
        <f>IF(AND(C611=2, T611&lt;&gt;""), _xlfn.IFNA(VLOOKUP(T611,'kk1'!$B$10:$C$109, 2, FALSE), ""), "")</f>
        <v>Ruang Sekretariat</v>
      </c>
      <c r="W611" s="117">
        <v>1</v>
      </c>
      <c r="X611" s="79" t="str">
        <f t="shared" si="74"/>
        <v>Baik</v>
      </c>
      <c r="Y611" s="79" t="str">
        <f t="shared" si="75"/>
        <v>Benar</v>
      </c>
      <c r="Z611" s="79">
        <f t="shared" si="76"/>
        <v>1</v>
      </c>
      <c r="AA611" s="79" t="str">
        <f t="shared" si="77"/>
        <v>update ta_kib_b set kd_ruang = 8 where idpemda = '10020010012001155'</v>
      </c>
      <c r="AB611" s="79" t="str">
        <f t="shared" si="78"/>
        <v>Ta_Fn_KIB_B_Sensus</v>
      </c>
      <c r="AC611" s="79" t="str">
        <f t="shared" si="79"/>
        <v>update Ta_Fn_KIB_B_Sensus set sensus = 1 where idpemda = '10020010012001155'</v>
      </c>
      <c r="AD611" s="79">
        <f>ROWS($B$13:B611)</f>
        <v>599</v>
      </c>
      <c r="AE611" s="79" t="str">
        <f>IF(W611='kk4-7'!$A$1, AD611, "")</f>
        <v/>
      </c>
      <c r="AF611" s="79" t="str">
        <f t="shared" si="80"/>
        <v/>
      </c>
    </row>
    <row r="612" spans="1:32" x14ac:dyDescent="0.25">
      <c r="A612" s="122">
        <f t="shared" si="81"/>
        <v>600</v>
      </c>
      <c r="B612" s="80" t="s">
        <v>1308</v>
      </c>
      <c r="C612" s="122">
        <v>2</v>
      </c>
      <c r="D612" s="79" t="s">
        <v>1309</v>
      </c>
      <c r="E612" s="79" t="s">
        <v>1310</v>
      </c>
      <c r="F612" s="120">
        <v>1</v>
      </c>
      <c r="G612" s="79">
        <v>2014</v>
      </c>
      <c r="H612" s="81" t="s">
        <v>1311</v>
      </c>
      <c r="I612" s="81" t="s">
        <v>114</v>
      </c>
      <c r="J612" s="81" t="s">
        <v>114</v>
      </c>
      <c r="K612" s="79" t="s">
        <v>594</v>
      </c>
      <c r="L612" s="116" t="s">
        <v>114</v>
      </c>
      <c r="N612" s="79" t="s">
        <v>149</v>
      </c>
      <c r="O612" s="166">
        <v>1</v>
      </c>
      <c r="P612" s="83">
        <v>1500000</v>
      </c>
      <c r="S612" s="122">
        <v>1</v>
      </c>
      <c r="T612" s="117">
        <v>8</v>
      </c>
      <c r="V612" s="79" t="str">
        <f>IF(AND(C612=2, T612&lt;&gt;""), _xlfn.IFNA(VLOOKUP(T612,'kk1'!$B$10:$C$109, 2, FALSE), ""), "")</f>
        <v>Ruang Sekretariat</v>
      </c>
      <c r="W612" s="117">
        <v>1</v>
      </c>
      <c r="X612" s="79" t="str">
        <f t="shared" si="74"/>
        <v>Baik</v>
      </c>
      <c r="Y612" s="79" t="str">
        <f t="shared" si="75"/>
        <v>Benar</v>
      </c>
      <c r="Z612" s="79">
        <f t="shared" si="76"/>
        <v>1</v>
      </c>
      <c r="AA612" s="79" t="str">
        <f t="shared" si="77"/>
        <v>update ta_kib_b set kd_ruang = 8 where idpemda = '10020010012000543'</v>
      </c>
      <c r="AB612" s="79" t="str">
        <f t="shared" si="78"/>
        <v>Ta_Fn_KIB_B_Sensus</v>
      </c>
      <c r="AC612" s="79" t="str">
        <f t="shared" si="79"/>
        <v>update Ta_Fn_KIB_B_Sensus set sensus = 1 where idpemda = '10020010012000543'</v>
      </c>
      <c r="AD612" s="79">
        <f>ROWS($B$13:B612)</f>
        <v>600</v>
      </c>
      <c r="AE612" s="79" t="str">
        <f>IF(W612='kk4-7'!$A$1, AD612, "")</f>
        <v/>
      </c>
      <c r="AF612" s="79" t="str">
        <f t="shared" si="80"/>
        <v/>
      </c>
    </row>
    <row r="613" spans="1:32" x14ac:dyDescent="0.25">
      <c r="A613" s="122">
        <f t="shared" si="81"/>
        <v>601</v>
      </c>
      <c r="B613" s="80" t="s">
        <v>1312</v>
      </c>
      <c r="C613" s="122">
        <v>2</v>
      </c>
      <c r="D613" s="79" t="s">
        <v>1309</v>
      </c>
      <c r="E613" s="79" t="s">
        <v>1310</v>
      </c>
      <c r="F613" s="120">
        <v>2</v>
      </c>
      <c r="G613" s="79">
        <v>2016</v>
      </c>
      <c r="H613" s="81" t="s">
        <v>1311</v>
      </c>
      <c r="I613" s="81" t="s">
        <v>114</v>
      </c>
      <c r="J613" s="81" t="s">
        <v>114</v>
      </c>
      <c r="K613" s="79" t="s">
        <v>594</v>
      </c>
      <c r="L613" s="116" t="s">
        <v>114</v>
      </c>
      <c r="N613" s="79" t="s">
        <v>149</v>
      </c>
      <c r="O613" s="166">
        <v>1</v>
      </c>
      <c r="P613" s="83">
        <v>970000</v>
      </c>
      <c r="Q613" s="79" t="s">
        <v>1313</v>
      </c>
      <c r="S613" s="122">
        <v>1</v>
      </c>
      <c r="T613" s="117">
        <v>14</v>
      </c>
      <c r="V613" s="79" t="str">
        <f>IF(AND(C613=2, T613&lt;&gt;""), _xlfn.IFNA(VLOOKUP(T613,'kk1'!$B$10:$C$109, 2, FALSE), ""), "")</f>
        <v>Ruang Bidang PP, PA</v>
      </c>
      <c r="W613" s="117">
        <v>1</v>
      </c>
      <c r="X613" s="79" t="str">
        <f t="shared" si="74"/>
        <v>Baik</v>
      </c>
      <c r="Y613" s="79" t="str">
        <f t="shared" si="75"/>
        <v>Benar</v>
      </c>
      <c r="Z613" s="79">
        <f t="shared" si="76"/>
        <v>1</v>
      </c>
      <c r="AA613" s="79" t="str">
        <f t="shared" si="77"/>
        <v>update ta_kib_b set kd_ruang = 14 where idpemda = '10020010012000789'</v>
      </c>
      <c r="AB613" s="79" t="str">
        <f t="shared" si="78"/>
        <v>Ta_Fn_KIB_B_Sensus</v>
      </c>
      <c r="AC613" s="79" t="str">
        <f t="shared" si="79"/>
        <v>update Ta_Fn_KIB_B_Sensus set sensus = 1 where idpemda = '10020010012000789'</v>
      </c>
      <c r="AD613" s="79">
        <f>ROWS($B$13:B613)</f>
        <v>601</v>
      </c>
      <c r="AE613" s="79" t="str">
        <f>IF(W613='kk4-7'!$A$1, AD613, "")</f>
        <v/>
      </c>
      <c r="AF613" s="79" t="str">
        <f t="shared" si="80"/>
        <v/>
      </c>
    </row>
    <row r="614" spans="1:32" x14ac:dyDescent="0.25">
      <c r="A614" s="122">
        <f t="shared" si="81"/>
        <v>602</v>
      </c>
      <c r="B614" s="80" t="s">
        <v>1314</v>
      </c>
      <c r="C614" s="122">
        <v>2</v>
      </c>
      <c r="D614" s="79" t="s">
        <v>1309</v>
      </c>
      <c r="E614" s="79" t="s">
        <v>1310</v>
      </c>
      <c r="F614" s="120">
        <v>3</v>
      </c>
      <c r="G614" s="79">
        <v>2016</v>
      </c>
      <c r="H614" s="81" t="s">
        <v>1315</v>
      </c>
      <c r="I614" s="81" t="s">
        <v>114</v>
      </c>
      <c r="J614" s="81" t="s">
        <v>114</v>
      </c>
      <c r="K614" s="79" t="s">
        <v>594</v>
      </c>
      <c r="L614" s="116" t="s">
        <v>114</v>
      </c>
      <c r="N614" s="79" t="s">
        <v>149</v>
      </c>
      <c r="O614" s="166">
        <v>1</v>
      </c>
      <c r="P614" s="83">
        <v>900000</v>
      </c>
      <c r="S614" s="122">
        <v>1</v>
      </c>
      <c r="T614" s="117">
        <v>1</v>
      </c>
      <c r="V614" s="79" t="str">
        <f>IF(AND(C614=2, T614&lt;&gt;""), _xlfn.IFNA(VLOOKUP(T614,'kk1'!$B$10:$C$109, 2, FALSE), ""), "")</f>
        <v>Ruang Kepala</v>
      </c>
      <c r="W614" s="117">
        <v>1</v>
      </c>
      <c r="X614" s="79" t="str">
        <f t="shared" si="74"/>
        <v>Baik</v>
      </c>
      <c r="Y614" s="79" t="str">
        <f t="shared" si="75"/>
        <v>Benar</v>
      </c>
      <c r="Z614" s="79">
        <f t="shared" si="76"/>
        <v>1</v>
      </c>
      <c r="AA614" s="79" t="str">
        <f t="shared" si="77"/>
        <v>update ta_kib_b set kd_ruang = 1 where idpemda = '10020010012000804'</v>
      </c>
      <c r="AB614" s="79" t="str">
        <f t="shared" si="78"/>
        <v>Ta_Fn_KIB_B_Sensus</v>
      </c>
      <c r="AC614" s="79" t="str">
        <f t="shared" si="79"/>
        <v>update Ta_Fn_KIB_B_Sensus set sensus = 1 where idpemda = '10020010012000804'</v>
      </c>
      <c r="AD614" s="79">
        <f>ROWS($B$13:B614)</f>
        <v>602</v>
      </c>
      <c r="AE614" s="79" t="str">
        <f>IF(W614='kk4-7'!$A$1, AD614, "")</f>
        <v/>
      </c>
      <c r="AF614" s="79" t="str">
        <f t="shared" si="80"/>
        <v/>
      </c>
    </row>
    <row r="615" spans="1:32" x14ac:dyDescent="0.25">
      <c r="A615" s="122">
        <f t="shared" si="81"/>
        <v>603</v>
      </c>
      <c r="B615" s="80" t="s">
        <v>1316</v>
      </c>
      <c r="C615" s="122">
        <v>2</v>
      </c>
      <c r="D615" s="79" t="s">
        <v>1317</v>
      </c>
      <c r="E615" s="79" t="s">
        <v>1318</v>
      </c>
      <c r="F615" s="120">
        <v>1</v>
      </c>
      <c r="G615" s="79">
        <v>2012</v>
      </c>
      <c r="H615" s="81" t="s">
        <v>429</v>
      </c>
      <c r="I615" s="81" t="s">
        <v>114</v>
      </c>
      <c r="J615" s="81" t="s">
        <v>114</v>
      </c>
      <c r="K615" s="79" t="s">
        <v>424</v>
      </c>
      <c r="L615" s="116" t="s">
        <v>114</v>
      </c>
      <c r="N615" s="79" t="s">
        <v>149</v>
      </c>
      <c r="O615" s="166">
        <v>1</v>
      </c>
      <c r="P615" s="83">
        <v>1500000</v>
      </c>
      <c r="S615" s="122">
        <v>1</v>
      </c>
      <c r="T615" s="117">
        <v>15</v>
      </c>
      <c r="V615" s="79" t="str">
        <f>IF(AND(C615=2, T615&lt;&gt;""), _xlfn.IFNA(VLOOKUP(T615,'kk1'!$B$10:$C$109, 2, FALSE), ""), "")</f>
        <v>Aula Besar</v>
      </c>
      <c r="X615" s="79" t="str">
        <f t="shared" si="74"/>
        <v/>
      </c>
      <c r="Y615" s="79" t="str">
        <f t="shared" si="75"/>
        <v>Belum diisi</v>
      </c>
      <c r="Z615" s="79">
        <f t="shared" si="76"/>
        <v>0</v>
      </c>
      <c r="AA615" s="79" t="str">
        <f t="shared" si="77"/>
        <v>update ta_kib_b set kd_ruang = 15 where idpemda = '10020010012000544'</v>
      </c>
      <c r="AB615" s="79" t="str">
        <f t="shared" si="78"/>
        <v>Ta_Fn_KIB_B_Sensus</v>
      </c>
      <c r="AC615" s="79" t="str">
        <f t="shared" si="79"/>
        <v/>
      </c>
      <c r="AD615" s="79">
        <f>ROWS($B$13:B615)</f>
        <v>603</v>
      </c>
      <c r="AE615" s="79">
        <f>IF(W615='kk4-7'!$A$1, AD615, "")</f>
        <v>603</v>
      </c>
      <c r="AF615" s="79" t="str">
        <f t="shared" si="80"/>
        <v/>
      </c>
    </row>
    <row r="616" spans="1:32" x14ac:dyDescent="0.25">
      <c r="A616" s="122">
        <f t="shared" si="81"/>
        <v>604</v>
      </c>
      <c r="B616" s="80" t="s">
        <v>1319</v>
      </c>
      <c r="C616" s="122">
        <v>2</v>
      </c>
      <c r="D616" s="79" t="s">
        <v>1320</v>
      </c>
      <c r="E616" s="79" t="s">
        <v>1321</v>
      </c>
      <c r="F616" s="120">
        <v>1</v>
      </c>
      <c r="G616" s="79">
        <v>2013</v>
      </c>
      <c r="H616" s="81" t="s">
        <v>429</v>
      </c>
      <c r="I616" s="81" t="s">
        <v>114</v>
      </c>
      <c r="J616" s="81" t="s">
        <v>114</v>
      </c>
      <c r="K616" s="79" t="s">
        <v>1322</v>
      </c>
      <c r="L616" s="116" t="s">
        <v>114</v>
      </c>
      <c r="N616" s="79" t="s">
        <v>149</v>
      </c>
      <c r="O616" s="166">
        <v>1</v>
      </c>
      <c r="P616" s="83">
        <v>18000000</v>
      </c>
      <c r="S616" s="122">
        <v>1</v>
      </c>
      <c r="T616" s="117">
        <v>6</v>
      </c>
      <c r="V616" s="79" t="str">
        <f>IF(AND(C616=2, T616&lt;&gt;""), _xlfn.IFNA(VLOOKUP(T616,'kk1'!$B$10:$C$109, 2, FALSE), ""), "")</f>
        <v>Ruang Bidang Dalduk</v>
      </c>
      <c r="X616" s="79" t="str">
        <f t="shared" si="74"/>
        <v/>
      </c>
      <c r="Y616" s="79" t="str">
        <f t="shared" si="75"/>
        <v>Belum diisi</v>
      </c>
      <c r="Z616" s="79">
        <f t="shared" si="76"/>
        <v>0</v>
      </c>
      <c r="AA616" s="79" t="str">
        <f t="shared" si="77"/>
        <v>update ta_kib_b set kd_ruang = 6 where idpemda = '10020010012000417'</v>
      </c>
      <c r="AB616" s="79" t="str">
        <f t="shared" si="78"/>
        <v>Ta_Fn_KIB_B_Sensus</v>
      </c>
      <c r="AC616" s="79" t="str">
        <f t="shared" si="79"/>
        <v/>
      </c>
      <c r="AD616" s="79">
        <f>ROWS($B$13:B616)</f>
        <v>604</v>
      </c>
      <c r="AE616" s="79">
        <f>IF(W616='kk4-7'!$A$1, AD616, "")</f>
        <v>604</v>
      </c>
      <c r="AF616" s="79" t="str">
        <f t="shared" si="80"/>
        <v/>
      </c>
    </row>
    <row r="617" spans="1:32" x14ac:dyDescent="0.25">
      <c r="A617" s="122">
        <f t="shared" si="81"/>
        <v>605</v>
      </c>
      <c r="B617" s="80" t="s">
        <v>1323</v>
      </c>
      <c r="C617" s="122">
        <v>2</v>
      </c>
      <c r="D617" s="79" t="s">
        <v>1320</v>
      </c>
      <c r="E617" s="79" t="s">
        <v>1321</v>
      </c>
      <c r="F617" s="120">
        <v>2</v>
      </c>
      <c r="G617" s="79">
        <v>2016</v>
      </c>
      <c r="H617" s="81" t="s">
        <v>1324</v>
      </c>
      <c r="I617" s="81" t="s">
        <v>114</v>
      </c>
      <c r="J617" s="81" t="s">
        <v>114</v>
      </c>
      <c r="K617" s="79" t="s">
        <v>1325</v>
      </c>
      <c r="L617" s="116" t="s">
        <v>1326</v>
      </c>
      <c r="N617" s="79" t="s">
        <v>149</v>
      </c>
      <c r="O617" s="166">
        <v>1</v>
      </c>
      <c r="P617" s="83">
        <v>34388000</v>
      </c>
      <c r="Q617" s="79" t="s">
        <v>1327</v>
      </c>
      <c r="S617" s="122">
        <v>1</v>
      </c>
      <c r="T617" s="117">
        <v>9</v>
      </c>
      <c r="V617" s="79" t="str">
        <f>IF(AND(C617=2, T617&lt;&gt;""), _xlfn.IFNA(VLOOKUP(T617,'kk1'!$B$10:$C$109, 2, FALSE), ""), "")</f>
        <v>Ruang Gudang 1</v>
      </c>
      <c r="W617" s="117">
        <v>1</v>
      </c>
      <c r="X617" s="79" t="str">
        <f t="shared" si="74"/>
        <v>Baik</v>
      </c>
      <c r="Y617" s="79" t="str">
        <f t="shared" si="75"/>
        <v>Benar</v>
      </c>
      <c r="Z617" s="79">
        <f t="shared" si="76"/>
        <v>1</v>
      </c>
      <c r="AA617" s="79" t="str">
        <f t="shared" si="77"/>
        <v>update ta_kib_b set kd_ruang = 9 where idpemda = '10020010012000782'</v>
      </c>
      <c r="AB617" s="79" t="str">
        <f t="shared" si="78"/>
        <v>Ta_Fn_KIB_B_Sensus</v>
      </c>
      <c r="AC617" s="79" t="str">
        <f t="shared" si="79"/>
        <v>update Ta_Fn_KIB_B_Sensus set sensus = 1 where idpemda = '10020010012000782'</v>
      </c>
      <c r="AD617" s="79">
        <f>ROWS($B$13:B617)</f>
        <v>605</v>
      </c>
      <c r="AE617" s="79" t="str">
        <f>IF(W617='kk4-7'!$A$1, AD617, "")</f>
        <v/>
      </c>
      <c r="AF617" s="79" t="str">
        <f t="shared" si="80"/>
        <v/>
      </c>
    </row>
    <row r="618" spans="1:32" x14ac:dyDescent="0.25">
      <c r="A618" s="122">
        <f t="shared" si="81"/>
        <v>606</v>
      </c>
      <c r="B618" s="80" t="s">
        <v>1328</v>
      </c>
      <c r="C618" s="122">
        <v>2</v>
      </c>
      <c r="D618" s="79" t="s">
        <v>1329</v>
      </c>
      <c r="E618" s="79" t="s">
        <v>1330</v>
      </c>
      <c r="F618" s="120">
        <v>1</v>
      </c>
      <c r="G618" s="79">
        <v>2016</v>
      </c>
      <c r="H618" s="81" t="s">
        <v>114</v>
      </c>
      <c r="I618" s="81" t="s">
        <v>114</v>
      </c>
      <c r="J618" s="81" t="s">
        <v>114</v>
      </c>
      <c r="K618" s="79" t="s">
        <v>594</v>
      </c>
      <c r="L618" s="116" t="s">
        <v>114</v>
      </c>
      <c r="N618" s="79" t="s">
        <v>149</v>
      </c>
      <c r="O618" s="166">
        <v>1</v>
      </c>
      <c r="P618" s="83">
        <v>150000</v>
      </c>
      <c r="S618" s="122">
        <v>1</v>
      </c>
      <c r="T618" s="117">
        <v>3</v>
      </c>
      <c r="V618" s="79" t="str">
        <f>IF(AND(C618=2, T618&lt;&gt;""), _xlfn.IFNA(VLOOKUP(T618,'kk1'!$B$10:$C$109, 2, FALSE), ""), "")</f>
        <v>Ruang Penjaga</v>
      </c>
      <c r="X618" s="79" t="str">
        <f t="shared" si="74"/>
        <v/>
      </c>
      <c r="Y618" s="79" t="str">
        <f t="shared" si="75"/>
        <v>Belum diisi</v>
      </c>
      <c r="Z618" s="79">
        <f t="shared" si="76"/>
        <v>0</v>
      </c>
      <c r="AA618" s="79" t="str">
        <f t="shared" si="77"/>
        <v>update ta_kib_b set kd_ruang = 3 where idpemda = '10020010012000808'</v>
      </c>
      <c r="AB618" s="79" t="str">
        <f t="shared" si="78"/>
        <v>Ta_Fn_KIB_B_Sensus</v>
      </c>
      <c r="AC618" s="79" t="str">
        <f t="shared" si="79"/>
        <v/>
      </c>
      <c r="AD618" s="79">
        <f>ROWS($B$13:B618)</f>
        <v>606</v>
      </c>
      <c r="AE618" s="79">
        <f>IF(W618='kk4-7'!$A$1, AD618, "")</f>
        <v>606</v>
      </c>
      <c r="AF618" s="79" t="str">
        <f t="shared" si="80"/>
        <v/>
      </c>
    </row>
    <row r="619" spans="1:32" x14ac:dyDescent="0.25">
      <c r="A619" s="122">
        <f t="shared" si="81"/>
        <v>607</v>
      </c>
      <c r="B619" s="80" t="s">
        <v>1331</v>
      </c>
      <c r="C619" s="122">
        <v>2</v>
      </c>
      <c r="D619" s="79" t="s">
        <v>1329</v>
      </c>
      <c r="E619" s="79" t="s">
        <v>1330</v>
      </c>
      <c r="F619" s="120">
        <v>1</v>
      </c>
      <c r="G619" s="79">
        <v>2013</v>
      </c>
      <c r="H619" s="81" t="s">
        <v>114</v>
      </c>
      <c r="I619" s="81" t="s">
        <v>114</v>
      </c>
      <c r="J619" s="81" t="s">
        <v>114</v>
      </c>
      <c r="L619" s="116" t="s">
        <v>114</v>
      </c>
      <c r="N619" s="79" t="s">
        <v>149</v>
      </c>
      <c r="O619" s="166">
        <v>1</v>
      </c>
      <c r="P619" s="83">
        <v>4760000</v>
      </c>
      <c r="Q619" s="79" t="s">
        <v>1332</v>
      </c>
      <c r="S619" s="122">
        <v>1</v>
      </c>
      <c r="T619" s="117">
        <v>8</v>
      </c>
      <c r="V619" s="79" t="str">
        <f>IF(AND(C619=2, T619&lt;&gt;""), _xlfn.IFNA(VLOOKUP(T619,'kk1'!$B$10:$C$109, 2, FALSE), ""), "")</f>
        <v>Ruang Sekretariat</v>
      </c>
      <c r="X619" s="79" t="str">
        <f t="shared" si="74"/>
        <v/>
      </c>
      <c r="Y619" s="79" t="str">
        <f t="shared" si="75"/>
        <v>Belum diisi</v>
      </c>
      <c r="Z619" s="79">
        <f t="shared" si="76"/>
        <v>0</v>
      </c>
      <c r="AA619" s="79" t="str">
        <f t="shared" si="77"/>
        <v>update ta_kib_b set kd_ruang = 8 where idpemda = '10020010012000546'</v>
      </c>
      <c r="AB619" s="79" t="str">
        <f t="shared" si="78"/>
        <v>Ta_Fn_KIB_B_Sensus</v>
      </c>
      <c r="AC619" s="79" t="str">
        <f t="shared" si="79"/>
        <v/>
      </c>
      <c r="AD619" s="79">
        <f>ROWS($B$13:B619)</f>
        <v>607</v>
      </c>
      <c r="AE619" s="79">
        <f>IF(W619='kk4-7'!$A$1, AD619, "")</f>
        <v>607</v>
      </c>
      <c r="AF619" s="79" t="str">
        <f t="shared" si="80"/>
        <v/>
      </c>
    </row>
    <row r="620" spans="1:32" x14ac:dyDescent="0.25">
      <c r="A620" s="122">
        <f t="shared" si="81"/>
        <v>608</v>
      </c>
      <c r="B620" s="80" t="s">
        <v>1333</v>
      </c>
      <c r="C620" s="122">
        <v>2</v>
      </c>
      <c r="D620" s="79" t="s">
        <v>1329</v>
      </c>
      <c r="E620" s="79" t="s">
        <v>1330</v>
      </c>
      <c r="F620" s="120">
        <v>2</v>
      </c>
      <c r="G620" s="79">
        <v>2017</v>
      </c>
      <c r="J620" s="81" t="s">
        <v>114</v>
      </c>
      <c r="K620" s="79" t="s">
        <v>594</v>
      </c>
      <c r="N620" s="79" t="s">
        <v>149</v>
      </c>
      <c r="O620" s="166">
        <v>1</v>
      </c>
      <c r="P620" s="83">
        <v>2750000</v>
      </c>
      <c r="Q620" s="79" t="s">
        <v>1334</v>
      </c>
      <c r="S620" s="122">
        <v>1</v>
      </c>
      <c r="T620" s="117">
        <v>10</v>
      </c>
      <c r="V620" s="79" t="str">
        <f>IF(AND(C620=2, T620&lt;&gt;""), _xlfn.IFNA(VLOOKUP(T620,'kk1'!$B$10:$C$109, 2, FALSE), ""), "")</f>
        <v>Ruang Gudang 2</v>
      </c>
      <c r="X620" s="79" t="str">
        <f t="shared" si="74"/>
        <v/>
      </c>
      <c r="Y620" s="79" t="str">
        <f t="shared" si="75"/>
        <v>Belum diisi</v>
      </c>
      <c r="Z620" s="79">
        <f t="shared" si="76"/>
        <v>0</v>
      </c>
      <c r="AA620" s="79" t="str">
        <f t="shared" si="77"/>
        <v>update ta_kib_b set kd_ruang = 10 where idpemda = '10020010012000863'</v>
      </c>
      <c r="AB620" s="79" t="str">
        <f t="shared" si="78"/>
        <v>Ta_Fn_KIB_B_Sensus</v>
      </c>
      <c r="AC620" s="79" t="str">
        <f t="shared" si="79"/>
        <v/>
      </c>
      <c r="AD620" s="79">
        <f>ROWS($B$13:B620)</f>
        <v>608</v>
      </c>
      <c r="AE620" s="79">
        <f>IF(W620='kk4-7'!$A$1, AD620, "")</f>
        <v>608</v>
      </c>
      <c r="AF620" s="79" t="str">
        <f t="shared" si="80"/>
        <v/>
      </c>
    </row>
    <row r="621" spans="1:32" x14ac:dyDescent="0.25">
      <c r="A621" s="122">
        <f t="shared" si="81"/>
        <v>609</v>
      </c>
      <c r="B621" s="80" t="s">
        <v>1335</v>
      </c>
      <c r="C621" s="122">
        <v>2</v>
      </c>
      <c r="D621" s="79" t="s">
        <v>1329</v>
      </c>
      <c r="E621" s="79" t="s">
        <v>1330</v>
      </c>
      <c r="F621" s="120">
        <v>3</v>
      </c>
      <c r="G621" s="79">
        <v>2017</v>
      </c>
      <c r="H621" s="81" t="s">
        <v>1336</v>
      </c>
      <c r="J621" s="81" t="s">
        <v>114</v>
      </c>
      <c r="K621" s="79" t="s">
        <v>148</v>
      </c>
      <c r="N621" s="79" t="s">
        <v>149</v>
      </c>
      <c r="O621" s="166">
        <v>1</v>
      </c>
      <c r="P621" s="83">
        <v>975000</v>
      </c>
      <c r="Q621" s="79" t="s">
        <v>1337</v>
      </c>
      <c r="S621" s="122">
        <v>1</v>
      </c>
      <c r="T621" s="117">
        <v>10</v>
      </c>
      <c r="V621" s="79" t="str">
        <f>IF(AND(C621=2, T621&lt;&gt;""), _xlfn.IFNA(VLOOKUP(T621,'kk1'!$B$10:$C$109, 2, FALSE), ""), "")</f>
        <v>Ruang Gudang 2</v>
      </c>
      <c r="X621" s="79" t="str">
        <f t="shared" si="74"/>
        <v/>
      </c>
      <c r="Y621" s="79" t="str">
        <f t="shared" si="75"/>
        <v>Belum diisi</v>
      </c>
      <c r="Z621" s="79">
        <f t="shared" si="76"/>
        <v>0</v>
      </c>
      <c r="AA621" s="79" t="str">
        <f t="shared" si="77"/>
        <v>update ta_kib_b set kd_ruang = 10 where idpemda = '10020010012000862'</v>
      </c>
      <c r="AB621" s="79" t="str">
        <f t="shared" si="78"/>
        <v>Ta_Fn_KIB_B_Sensus</v>
      </c>
      <c r="AC621" s="79" t="str">
        <f t="shared" si="79"/>
        <v/>
      </c>
      <c r="AD621" s="79">
        <f>ROWS($B$13:B621)</f>
        <v>609</v>
      </c>
      <c r="AE621" s="79">
        <f>IF(W621='kk4-7'!$A$1, AD621, "")</f>
        <v>609</v>
      </c>
      <c r="AF621" s="79" t="str">
        <f t="shared" si="80"/>
        <v/>
      </c>
    </row>
    <row r="622" spans="1:32" x14ac:dyDescent="0.25">
      <c r="A622" s="122">
        <f t="shared" si="81"/>
        <v>610</v>
      </c>
      <c r="B622" s="80" t="s">
        <v>1338</v>
      </c>
      <c r="C622" s="122">
        <v>2</v>
      </c>
      <c r="D622" s="79" t="s">
        <v>1339</v>
      </c>
      <c r="E622" s="79" t="s">
        <v>1340</v>
      </c>
      <c r="F622" s="120">
        <v>2</v>
      </c>
      <c r="G622" s="79">
        <v>2016</v>
      </c>
      <c r="H622" s="81" t="s">
        <v>1341</v>
      </c>
      <c r="I622" s="81" t="s">
        <v>1342</v>
      </c>
      <c r="J622" s="81" t="s">
        <v>114</v>
      </c>
      <c r="K622" s="79" t="s">
        <v>148</v>
      </c>
      <c r="L622" s="116" t="s">
        <v>1343</v>
      </c>
      <c r="N622" s="79" t="s">
        <v>149</v>
      </c>
      <c r="O622" s="166">
        <v>1</v>
      </c>
      <c r="P622" s="83">
        <v>846350</v>
      </c>
      <c r="S622" s="122">
        <v>1</v>
      </c>
      <c r="T622" s="117">
        <v>8</v>
      </c>
      <c r="V622" s="79" t="str">
        <f>IF(AND(C622=2, T622&lt;&gt;""), _xlfn.IFNA(VLOOKUP(T622,'kk1'!$B$10:$C$109, 2, FALSE), ""), "")</f>
        <v>Ruang Sekretariat</v>
      </c>
      <c r="X622" s="79" t="str">
        <f t="shared" si="74"/>
        <v/>
      </c>
      <c r="Y622" s="79" t="str">
        <f t="shared" si="75"/>
        <v>Belum diisi</v>
      </c>
      <c r="Z622" s="79">
        <f t="shared" si="76"/>
        <v>0</v>
      </c>
      <c r="AA622" s="79" t="str">
        <f t="shared" si="77"/>
        <v>update ta_kib_b set kd_ruang = 8 where idpemda = '05020010012000906'</v>
      </c>
      <c r="AB622" s="79" t="str">
        <f t="shared" si="78"/>
        <v>Ta_Fn_KIB_B_Sensus</v>
      </c>
      <c r="AC622" s="79" t="str">
        <f t="shared" si="79"/>
        <v/>
      </c>
      <c r="AD622" s="79">
        <f>ROWS($B$13:B622)</f>
        <v>610</v>
      </c>
      <c r="AE622" s="79">
        <f>IF(W622='kk4-7'!$A$1, AD622, "")</f>
        <v>610</v>
      </c>
      <c r="AF622" s="79" t="str">
        <f t="shared" si="80"/>
        <v/>
      </c>
    </row>
    <row r="623" spans="1:32" x14ac:dyDescent="0.25">
      <c r="A623" s="122">
        <f t="shared" si="81"/>
        <v>611</v>
      </c>
      <c r="B623" s="80" t="s">
        <v>1344</v>
      </c>
      <c r="C623" s="122">
        <v>2</v>
      </c>
      <c r="D623" s="79" t="s">
        <v>1339</v>
      </c>
      <c r="E623" s="79" t="s">
        <v>1340</v>
      </c>
      <c r="F623" s="120">
        <v>3</v>
      </c>
      <c r="G623" s="79">
        <v>2017</v>
      </c>
      <c r="H623" s="81" t="s">
        <v>1345</v>
      </c>
      <c r="J623" s="81" t="s">
        <v>114</v>
      </c>
      <c r="K623" s="79" t="s">
        <v>148</v>
      </c>
      <c r="L623" s="116" t="s">
        <v>1346</v>
      </c>
      <c r="N623" s="79" t="s">
        <v>149</v>
      </c>
      <c r="O623" s="166">
        <v>1</v>
      </c>
      <c r="P623" s="83">
        <v>1375000</v>
      </c>
      <c r="Q623" s="79" t="s">
        <v>393</v>
      </c>
      <c r="S623" s="122">
        <v>1</v>
      </c>
      <c r="T623" s="117">
        <v>8</v>
      </c>
      <c r="V623" s="79" t="str">
        <f>IF(AND(C623=2, T623&lt;&gt;""), _xlfn.IFNA(VLOOKUP(T623,'kk1'!$B$10:$C$109, 2, FALSE), ""), "")</f>
        <v>Ruang Sekretariat</v>
      </c>
      <c r="X623" s="79" t="str">
        <f t="shared" si="74"/>
        <v/>
      </c>
      <c r="Y623" s="79" t="str">
        <f t="shared" si="75"/>
        <v>Belum diisi</v>
      </c>
      <c r="Z623" s="79">
        <f t="shared" si="76"/>
        <v>0</v>
      </c>
      <c r="AA623" s="79" t="str">
        <f t="shared" si="77"/>
        <v>update ta_kib_b set kd_ruang = 8 where idpemda = '10020010012000861'</v>
      </c>
      <c r="AB623" s="79" t="str">
        <f t="shared" si="78"/>
        <v>Ta_Fn_KIB_B_Sensus</v>
      </c>
      <c r="AC623" s="79" t="str">
        <f t="shared" si="79"/>
        <v/>
      </c>
      <c r="AD623" s="79">
        <f>ROWS($B$13:B623)</f>
        <v>611</v>
      </c>
      <c r="AE623" s="79">
        <f>IF(W623='kk4-7'!$A$1, AD623, "")</f>
        <v>611</v>
      </c>
      <c r="AF623" s="79" t="str">
        <f t="shared" si="80"/>
        <v/>
      </c>
    </row>
    <row r="624" spans="1:32" x14ac:dyDescent="0.25">
      <c r="A624" s="122">
        <f t="shared" si="81"/>
        <v>612</v>
      </c>
      <c r="B624" s="80" t="s">
        <v>1347</v>
      </c>
      <c r="C624" s="122">
        <v>2</v>
      </c>
      <c r="D624" s="79" t="s">
        <v>1348</v>
      </c>
      <c r="E624" s="79" t="s">
        <v>1349</v>
      </c>
      <c r="F624" s="120">
        <v>1</v>
      </c>
      <c r="G624" s="79">
        <v>2014</v>
      </c>
      <c r="H624" s="81" t="s">
        <v>1341</v>
      </c>
      <c r="I624" s="81" t="s">
        <v>1350</v>
      </c>
      <c r="J624" s="81" t="s">
        <v>114</v>
      </c>
      <c r="K624" s="79" t="s">
        <v>148</v>
      </c>
      <c r="L624" s="116" t="s">
        <v>114</v>
      </c>
      <c r="N624" s="79" t="s">
        <v>149</v>
      </c>
      <c r="O624" s="166">
        <v>1</v>
      </c>
      <c r="P624" s="83">
        <v>2300000</v>
      </c>
      <c r="S624" s="122">
        <v>1</v>
      </c>
      <c r="T624" s="117">
        <v>8</v>
      </c>
      <c r="V624" s="79" t="str">
        <f>IF(AND(C624=2, T624&lt;&gt;""), _xlfn.IFNA(VLOOKUP(T624,'kk1'!$B$10:$C$109, 2, FALSE), ""), "")</f>
        <v>Ruang Sekretariat</v>
      </c>
      <c r="X624" s="79" t="str">
        <f t="shared" si="74"/>
        <v/>
      </c>
      <c r="Y624" s="79" t="str">
        <f t="shared" si="75"/>
        <v>Belum diisi</v>
      </c>
      <c r="Z624" s="79">
        <f t="shared" si="76"/>
        <v>0</v>
      </c>
      <c r="AA624" s="79" t="str">
        <f t="shared" si="77"/>
        <v>update ta_kib_b set kd_ruang = 8 where idpemda = '10020010012000548'</v>
      </c>
      <c r="AB624" s="79" t="str">
        <f t="shared" si="78"/>
        <v>Ta_Fn_KIB_B_Sensus</v>
      </c>
      <c r="AC624" s="79" t="str">
        <f t="shared" si="79"/>
        <v/>
      </c>
      <c r="AD624" s="79">
        <f>ROWS($B$13:B624)</f>
        <v>612</v>
      </c>
      <c r="AE624" s="79">
        <f>IF(W624='kk4-7'!$A$1, AD624, "")</f>
        <v>612</v>
      </c>
      <c r="AF624" s="79" t="str">
        <f t="shared" si="80"/>
        <v/>
      </c>
    </row>
    <row r="625" spans="1:45" x14ac:dyDescent="0.25">
      <c r="A625" s="122">
        <f t="shared" si="81"/>
        <v>613</v>
      </c>
      <c r="B625" s="80" t="s">
        <v>1351</v>
      </c>
      <c r="C625" s="122">
        <v>2</v>
      </c>
      <c r="D625" s="79" t="s">
        <v>1352</v>
      </c>
      <c r="E625" s="79" t="s">
        <v>1353</v>
      </c>
      <c r="F625" s="120">
        <v>1</v>
      </c>
      <c r="G625" s="79">
        <v>2006</v>
      </c>
      <c r="H625" s="81" t="s">
        <v>1354</v>
      </c>
      <c r="I625" s="81" t="s">
        <v>114</v>
      </c>
      <c r="J625" s="81" t="s">
        <v>114</v>
      </c>
      <c r="K625" s="79" t="s">
        <v>424</v>
      </c>
      <c r="L625" s="116" t="s">
        <v>1355</v>
      </c>
      <c r="N625" s="79" t="s">
        <v>149</v>
      </c>
      <c r="O625" s="166">
        <v>1</v>
      </c>
      <c r="P625" s="83">
        <v>2750000</v>
      </c>
      <c r="S625" s="122">
        <v>1</v>
      </c>
      <c r="T625" s="117">
        <v>1</v>
      </c>
      <c r="V625" s="79" t="str">
        <f>IF(AND(C625=2, T625&lt;&gt;""), _xlfn.IFNA(VLOOKUP(T625,'kk1'!$B$10:$C$109, 2, FALSE), ""), "")</f>
        <v>Ruang Kepala</v>
      </c>
      <c r="X625" s="79" t="str">
        <f t="shared" si="74"/>
        <v/>
      </c>
      <c r="Y625" s="79" t="str">
        <f t="shared" si="75"/>
        <v>Belum diisi</v>
      </c>
      <c r="Z625" s="79">
        <f t="shared" si="76"/>
        <v>0</v>
      </c>
      <c r="AA625" s="79" t="str">
        <f t="shared" si="77"/>
        <v>update ta_kib_b set kd_ruang = 1 where idpemda = '10020010012000637'</v>
      </c>
      <c r="AB625" s="79" t="str">
        <f t="shared" si="78"/>
        <v>Ta_Fn_KIB_B_Sensus</v>
      </c>
      <c r="AC625" s="79" t="str">
        <f t="shared" si="79"/>
        <v/>
      </c>
      <c r="AD625" s="79">
        <f>ROWS($B$13:B625)</f>
        <v>613</v>
      </c>
      <c r="AE625" s="79">
        <f>IF(W625='kk4-7'!$A$1, AD625, "")</f>
        <v>613</v>
      </c>
      <c r="AF625" s="79" t="str">
        <f t="shared" si="80"/>
        <v/>
      </c>
    </row>
    <row r="626" spans="1:45" x14ac:dyDescent="0.25">
      <c r="A626" s="122">
        <f t="shared" si="81"/>
        <v>614</v>
      </c>
      <c r="B626" s="80" t="s">
        <v>1356</v>
      </c>
      <c r="C626" s="122">
        <v>2</v>
      </c>
      <c r="D626" s="79" t="s">
        <v>1357</v>
      </c>
      <c r="E626" s="79" t="s">
        <v>1358</v>
      </c>
      <c r="F626" s="120">
        <v>4</v>
      </c>
      <c r="G626" s="79">
        <v>1987</v>
      </c>
      <c r="H626" s="81" t="s">
        <v>782</v>
      </c>
      <c r="I626" s="81" t="s">
        <v>114</v>
      </c>
      <c r="J626" s="81" t="s">
        <v>114</v>
      </c>
      <c r="K626" s="79" t="s">
        <v>424</v>
      </c>
      <c r="L626" s="116" t="s">
        <v>114</v>
      </c>
      <c r="N626" s="79" t="s">
        <v>149</v>
      </c>
      <c r="O626" s="166">
        <v>1</v>
      </c>
      <c r="P626" s="83">
        <v>750000</v>
      </c>
      <c r="S626" s="122">
        <v>1</v>
      </c>
      <c r="T626" s="117">
        <v>13</v>
      </c>
      <c r="V626" s="79" t="str">
        <f>IF(AND(C626=2, T626&lt;&gt;""), _xlfn.IFNA(VLOOKUP(T626,'kk1'!$B$10:$C$109, 2, FALSE), ""), "")</f>
        <v>Ruang Bidang K3</v>
      </c>
      <c r="X626" s="79" t="str">
        <f t="shared" si="74"/>
        <v/>
      </c>
      <c r="Y626" s="79" t="str">
        <f t="shared" si="75"/>
        <v>Belum diisi</v>
      </c>
      <c r="Z626" s="79">
        <f t="shared" si="76"/>
        <v>0</v>
      </c>
      <c r="AA626" s="79" t="str">
        <f t="shared" si="77"/>
        <v>update ta_kib_b set kd_ruang = 13 where idpemda = '10020010012000641'</v>
      </c>
      <c r="AB626" s="79" t="str">
        <f t="shared" si="78"/>
        <v>Ta_Fn_KIB_B_Sensus</v>
      </c>
      <c r="AC626" s="79" t="str">
        <f t="shared" si="79"/>
        <v/>
      </c>
      <c r="AD626" s="79">
        <f>ROWS($B$13:B626)</f>
        <v>614</v>
      </c>
      <c r="AE626" s="79">
        <f>IF(W626='kk4-7'!$A$1, AD626, "")</f>
        <v>614</v>
      </c>
      <c r="AF626" s="79" t="str">
        <f t="shared" si="80"/>
        <v/>
      </c>
    </row>
    <row r="627" spans="1:45" x14ac:dyDescent="0.25">
      <c r="A627" s="122">
        <f t="shared" si="81"/>
        <v>615</v>
      </c>
      <c r="B627" s="80" t="s">
        <v>1359</v>
      </c>
      <c r="C627" s="122">
        <v>2</v>
      </c>
      <c r="D627" s="79" t="s">
        <v>1357</v>
      </c>
      <c r="E627" s="79" t="s">
        <v>1358</v>
      </c>
      <c r="F627" s="120">
        <v>5</v>
      </c>
      <c r="G627" s="79">
        <v>1987</v>
      </c>
      <c r="H627" s="81" t="s">
        <v>1360</v>
      </c>
      <c r="I627" s="81" t="s">
        <v>114</v>
      </c>
      <c r="J627" s="81" t="s">
        <v>114</v>
      </c>
      <c r="K627" s="79" t="s">
        <v>424</v>
      </c>
      <c r="L627" s="116" t="s">
        <v>114</v>
      </c>
      <c r="N627" s="79" t="s">
        <v>149</v>
      </c>
      <c r="O627" s="166">
        <v>1</v>
      </c>
      <c r="P627" s="83">
        <v>150000</v>
      </c>
      <c r="S627" s="122">
        <v>1</v>
      </c>
      <c r="T627" s="117">
        <v>13</v>
      </c>
      <c r="V627" s="79" t="str">
        <f>IF(AND(C627=2, T627&lt;&gt;""), _xlfn.IFNA(VLOOKUP(T627,'kk1'!$B$10:$C$109, 2, FALSE), ""), "")</f>
        <v>Ruang Bidang K3</v>
      </c>
      <c r="X627" s="79" t="str">
        <f t="shared" si="74"/>
        <v/>
      </c>
      <c r="Y627" s="79" t="str">
        <f t="shared" si="75"/>
        <v>Belum diisi</v>
      </c>
      <c r="Z627" s="79">
        <f t="shared" si="76"/>
        <v>0</v>
      </c>
      <c r="AA627" s="79" t="str">
        <f t="shared" si="77"/>
        <v>update ta_kib_b set kd_ruang = 13 where idpemda = '10020010012000642'</v>
      </c>
      <c r="AB627" s="79" t="str">
        <f t="shared" si="78"/>
        <v>Ta_Fn_KIB_B_Sensus</v>
      </c>
      <c r="AC627" s="79" t="str">
        <f t="shared" si="79"/>
        <v/>
      </c>
      <c r="AD627" s="79">
        <f>ROWS($B$13:B627)</f>
        <v>615</v>
      </c>
      <c r="AE627" s="79">
        <f>IF(W627='kk4-7'!$A$1, AD627, "")</f>
        <v>615</v>
      </c>
      <c r="AF627" s="79" t="str">
        <f t="shared" si="80"/>
        <v/>
      </c>
    </row>
    <row r="628" spans="1:45" s="133" customFormat="1" x14ac:dyDescent="0.25">
      <c r="A628" s="135">
        <f t="shared" si="81"/>
        <v>616</v>
      </c>
      <c r="B628" s="134" t="s">
        <v>1361</v>
      </c>
      <c r="C628" s="135">
        <v>2</v>
      </c>
      <c r="D628" s="133" t="s">
        <v>1357</v>
      </c>
      <c r="E628" s="133" t="s">
        <v>1358</v>
      </c>
      <c r="F628" s="136">
        <v>6</v>
      </c>
      <c r="G628" s="133">
        <v>2015</v>
      </c>
      <c r="H628" s="133" t="s">
        <v>498</v>
      </c>
      <c r="I628" s="133" t="s">
        <v>1362</v>
      </c>
      <c r="J628" s="133" t="s">
        <v>114</v>
      </c>
      <c r="K628" s="133" t="s">
        <v>1363</v>
      </c>
      <c r="L628" s="136" t="s">
        <v>114</v>
      </c>
      <c r="N628" s="133" t="s">
        <v>149</v>
      </c>
      <c r="O628" s="168">
        <v>1</v>
      </c>
      <c r="P628" s="138">
        <v>15920000</v>
      </c>
      <c r="Q628" s="133" t="s">
        <v>1364</v>
      </c>
      <c r="R628" s="133" t="s">
        <v>2037</v>
      </c>
      <c r="S628" s="135">
        <v>1</v>
      </c>
      <c r="T628" s="135">
        <v>8</v>
      </c>
      <c r="V628" s="133" t="str">
        <f>IF(AND(C628=2, T628&lt;&gt;""), _xlfn.IFNA(VLOOKUP(T628,'kk1'!$B$10:$C$109, 2, FALSE), ""), "")</f>
        <v>Ruang Sekretariat</v>
      </c>
      <c r="W628" s="135"/>
      <c r="X628" s="133" t="str">
        <f t="shared" si="74"/>
        <v/>
      </c>
      <c r="Y628" s="133" t="str">
        <f t="shared" si="75"/>
        <v>Belum diisi</v>
      </c>
      <c r="Z628" s="133">
        <f t="shared" si="76"/>
        <v>0</v>
      </c>
      <c r="AA628" s="133" t="str">
        <f t="shared" si="77"/>
        <v>update ta_kib_b set kd_ruang = 8 where idpemda = '10020010012000643'</v>
      </c>
      <c r="AB628" s="133" t="str">
        <f t="shared" si="78"/>
        <v>Ta_Fn_KIB_B_Sensus</v>
      </c>
      <c r="AC628" s="133" t="str">
        <f t="shared" si="79"/>
        <v/>
      </c>
      <c r="AD628" s="133">
        <f>ROWS($B$13:B628)</f>
        <v>616</v>
      </c>
      <c r="AE628" s="133">
        <f>IF(W628='kk4-7'!$A$1, AD628, "")</f>
        <v>616</v>
      </c>
      <c r="AF628" s="133" t="str">
        <f t="shared" si="80"/>
        <v/>
      </c>
      <c r="AH628" s="137"/>
      <c r="AI628" s="138"/>
      <c r="AJ628" s="137"/>
      <c r="AK628" s="138"/>
      <c r="AL628" s="137"/>
      <c r="AM628" s="138"/>
      <c r="AN628" s="137"/>
      <c r="AO628" s="138"/>
      <c r="AP628" s="137"/>
      <c r="AQ628" s="138"/>
      <c r="AR628" s="139"/>
      <c r="AS628" s="138"/>
    </row>
    <row r="629" spans="1:45" x14ac:dyDescent="0.25">
      <c r="A629" s="122">
        <f t="shared" si="81"/>
        <v>617</v>
      </c>
      <c r="B629" s="80" t="s">
        <v>1365</v>
      </c>
      <c r="C629" s="122">
        <v>2</v>
      </c>
      <c r="D629" s="79" t="s">
        <v>1366</v>
      </c>
      <c r="E629" s="79" t="s">
        <v>1367</v>
      </c>
      <c r="F629" s="120">
        <v>1</v>
      </c>
      <c r="G629" s="79">
        <v>2012</v>
      </c>
      <c r="H629" s="81" t="s">
        <v>429</v>
      </c>
      <c r="I629" s="81" t="s">
        <v>114</v>
      </c>
      <c r="J629" s="81" t="s">
        <v>114</v>
      </c>
      <c r="K629" s="79" t="s">
        <v>424</v>
      </c>
      <c r="L629" s="116" t="s">
        <v>1368</v>
      </c>
      <c r="N629" s="79" t="s">
        <v>149</v>
      </c>
      <c r="O629" s="166">
        <v>1</v>
      </c>
      <c r="P629" s="83">
        <v>960000</v>
      </c>
      <c r="S629" s="122">
        <v>1</v>
      </c>
      <c r="T629" s="117">
        <v>8</v>
      </c>
      <c r="V629" s="79" t="str">
        <f>IF(AND(C629=2, T629&lt;&gt;""), _xlfn.IFNA(VLOOKUP(T629,'kk1'!$B$10:$C$109, 2, FALSE), ""), "")</f>
        <v>Ruang Sekretariat</v>
      </c>
      <c r="X629" s="79" t="str">
        <f t="shared" si="74"/>
        <v/>
      </c>
      <c r="Y629" s="79" t="str">
        <f t="shared" si="75"/>
        <v>Belum diisi</v>
      </c>
      <c r="Z629" s="79">
        <f t="shared" si="76"/>
        <v>0</v>
      </c>
      <c r="AA629" s="79" t="str">
        <f t="shared" si="77"/>
        <v>update ta_kib_b set kd_ruang = 8 where idpemda = '10020010012000644'</v>
      </c>
      <c r="AB629" s="79" t="str">
        <f t="shared" si="78"/>
        <v>Ta_Fn_KIB_B_Sensus</v>
      </c>
      <c r="AC629" s="79" t="str">
        <f t="shared" si="79"/>
        <v/>
      </c>
      <c r="AD629" s="79">
        <f>ROWS($B$13:B629)</f>
        <v>617</v>
      </c>
      <c r="AE629" s="79">
        <f>IF(W629='kk4-7'!$A$1, AD629, "")</f>
        <v>617</v>
      </c>
      <c r="AF629" s="79" t="str">
        <f t="shared" si="80"/>
        <v/>
      </c>
    </row>
    <row r="630" spans="1:45" x14ac:dyDescent="0.25">
      <c r="A630" s="122">
        <f t="shared" si="81"/>
        <v>618</v>
      </c>
      <c r="B630" s="80" t="s">
        <v>1369</v>
      </c>
      <c r="C630" s="122">
        <v>2</v>
      </c>
      <c r="D630" s="79" t="s">
        <v>1366</v>
      </c>
      <c r="E630" s="79" t="s">
        <v>1367</v>
      </c>
      <c r="F630" s="120">
        <v>2</v>
      </c>
      <c r="G630" s="79">
        <v>2012</v>
      </c>
      <c r="H630" s="81" t="s">
        <v>429</v>
      </c>
      <c r="I630" s="81" t="s">
        <v>114</v>
      </c>
      <c r="J630" s="81" t="s">
        <v>114</v>
      </c>
      <c r="K630" s="79" t="s">
        <v>424</v>
      </c>
      <c r="L630" s="116" t="s">
        <v>1368</v>
      </c>
      <c r="N630" s="79" t="s">
        <v>149</v>
      </c>
      <c r="O630" s="166">
        <v>1</v>
      </c>
      <c r="P630" s="83">
        <v>960000</v>
      </c>
      <c r="S630" s="122">
        <v>1</v>
      </c>
      <c r="T630" s="117">
        <v>8</v>
      </c>
      <c r="V630" s="79" t="str">
        <f>IF(AND(C630=2, T630&lt;&gt;""), _xlfn.IFNA(VLOOKUP(T630,'kk1'!$B$10:$C$109, 2, FALSE), ""), "")</f>
        <v>Ruang Sekretariat</v>
      </c>
      <c r="X630" s="79" t="str">
        <f t="shared" si="74"/>
        <v/>
      </c>
      <c r="Y630" s="79" t="str">
        <f t="shared" si="75"/>
        <v>Belum diisi</v>
      </c>
      <c r="Z630" s="79">
        <f t="shared" si="76"/>
        <v>0</v>
      </c>
      <c r="AA630" s="79" t="str">
        <f t="shared" si="77"/>
        <v>update ta_kib_b set kd_ruang = 8 where idpemda = '10020010012000645'</v>
      </c>
      <c r="AB630" s="79" t="str">
        <f t="shared" si="78"/>
        <v>Ta_Fn_KIB_B_Sensus</v>
      </c>
      <c r="AC630" s="79" t="str">
        <f t="shared" si="79"/>
        <v/>
      </c>
      <c r="AD630" s="79">
        <f>ROWS($B$13:B630)</f>
        <v>618</v>
      </c>
      <c r="AE630" s="79">
        <f>IF(W630='kk4-7'!$A$1, AD630, "")</f>
        <v>618</v>
      </c>
      <c r="AF630" s="79" t="str">
        <f t="shared" si="80"/>
        <v/>
      </c>
    </row>
    <row r="631" spans="1:45" x14ac:dyDescent="0.25">
      <c r="A631" s="122">
        <f t="shared" si="81"/>
        <v>619</v>
      </c>
      <c r="B631" s="80" t="s">
        <v>1370</v>
      </c>
      <c r="C631" s="122">
        <v>2</v>
      </c>
      <c r="D631" s="79" t="s">
        <v>1366</v>
      </c>
      <c r="E631" s="79" t="s">
        <v>1367</v>
      </c>
      <c r="F631" s="120">
        <v>3</v>
      </c>
      <c r="G631" s="79">
        <v>2012</v>
      </c>
      <c r="H631" s="81" t="s">
        <v>429</v>
      </c>
      <c r="I631" s="81" t="s">
        <v>114</v>
      </c>
      <c r="J631" s="81" t="s">
        <v>114</v>
      </c>
      <c r="K631" s="79" t="s">
        <v>424</v>
      </c>
      <c r="L631" s="116" t="s">
        <v>1368</v>
      </c>
      <c r="N631" s="79" t="s">
        <v>149</v>
      </c>
      <c r="O631" s="166">
        <v>1</v>
      </c>
      <c r="P631" s="83">
        <v>960000</v>
      </c>
      <c r="S631" s="122">
        <v>1</v>
      </c>
      <c r="T631" s="117">
        <v>8</v>
      </c>
      <c r="V631" s="79" t="str">
        <f>IF(AND(C631=2, T631&lt;&gt;""), _xlfn.IFNA(VLOOKUP(T631,'kk1'!$B$10:$C$109, 2, FALSE), ""), "")</f>
        <v>Ruang Sekretariat</v>
      </c>
      <c r="X631" s="79" t="str">
        <f t="shared" si="74"/>
        <v/>
      </c>
      <c r="Y631" s="79" t="str">
        <f t="shared" si="75"/>
        <v>Belum diisi</v>
      </c>
      <c r="Z631" s="79">
        <f t="shared" si="76"/>
        <v>0</v>
      </c>
      <c r="AA631" s="79" t="str">
        <f t="shared" si="77"/>
        <v>update ta_kib_b set kd_ruang = 8 where idpemda = '10020010012000646'</v>
      </c>
      <c r="AB631" s="79" t="str">
        <f t="shared" si="78"/>
        <v>Ta_Fn_KIB_B_Sensus</v>
      </c>
      <c r="AC631" s="79" t="str">
        <f t="shared" si="79"/>
        <v/>
      </c>
      <c r="AD631" s="79">
        <f>ROWS($B$13:B631)</f>
        <v>619</v>
      </c>
      <c r="AE631" s="79">
        <f>IF(W631='kk4-7'!$A$1, AD631, "")</f>
        <v>619</v>
      </c>
      <c r="AF631" s="79" t="str">
        <f t="shared" si="80"/>
        <v/>
      </c>
    </row>
    <row r="632" spans="1:45" x14ac:dyDescent="0.25">
      <c r="A632" s="122">
        <f t="shared" si="81"/>
        <v>620</v>
      </c>
      <c r="B632" s="80" t="s">
        <v>1371</v>
      </c>
      <c r="C632" s="122">
        <v>2</v>
      </c>
      <c r="D632" s="79" t="s">
        <v>1366</v>
      </c>
      <c r="E632" s="79" t="s">
        <v>1367</v>
      </c>
      <c r="F632" s="120">
        <v>4</v>
      </c>
      <c r="G632" s="79">
        <v>2012</v>
      </c>
      <c r="H632" s="81" t="s">
        <v>429</v>
      </c>
      <c r="I632" s="81" t="s">
        <v>114</v>
      </c>
      <c r="J632" s="81" t="s">
        <v>114</v>
      </c>
      <c r="K632" s="79" t="s">
        <v>424</v>
      </c>
      <c r="L632" s="116" t="s">
        <v>1368</v>
      </c>
      <c r="N632" s="79" t="s">
        <v>149</v>
      </c>
      <c r="O632" s="166">
        <v>1</v>
      </c>
      <c r="P632" s="83">
        <v>960000</v>
      </c>
      <c r="S632" s="122">
        <v>1</v>
      </c>
      <c r="T632" s="117">
        <v>8</v>
      </c>
      <c r="V632" s="79" t="str">
        <f>IF(AND(C632=2, T632&lt;&gt;""), _xlfn.IFNA(VLOOKUP(T632,'kk1'!$B$10:$C$109, 2, FALSE), ""), "")</f>
        <v>Ruang Sekretariat</v>
      </c>
      <c r="X632" s="79" t="str">
        <f t="shared" si="74"/>
        <v/>
      </c>
      <c r="Y632" s="79" t="str">
        <f t="shared" si="75"/>
        <v>Belum diisi</v>
      </c>
      <c r="Z632" s="79">
        <f t="shared" si="76"/>
        <v>0</v>
      </c>
      <c r="AA632" s="79" t="str">
        <f t="shared" si="77"/>
        <v>update ta_kib_b set kd_ruang = 8 where idpemda = '10020010012000647'</v>
      </c>
      <c r="AB632" s="79" t="str">
        <f t="shared" si="78"/>
        <v>Ta_Fn_KIB_B_Sensus</v>
      </c>
      <c r="AC632" s="79" t="str">
        <f t="shared" si="79"/>
        <v/>
      </c>
      <c r="AD632" s="79">
        <f>ROWS($B$13:B632)</f>
        <v>620</v>
      </c>
      <c r="AE632" s="79">
        <f>IF(W632='kk4-7'!$A$1, AD632, "")</f>
        <v>620</v>
      </c>
      <c r="AF632" s="79" t="str">
        <f t="shared" si="80"/>
        <v/>
      </c>
    </row>
    <row r="633" spans="1:45" x14ac:dyDescent="0.25">
      <c r="A633" s="122">
        <f t="shared" si="81"/>
        <v>621</v>
      </c>
      <c r="B633" s="80" t="s">
        <v>1372</v>
      </c>
      <c r="C633" s="122">
        <v>2</v>
      </c>
      <c r="D633" s="79" t="s">
        <v>1366</v>
      </c>
      <c r="E633" s="79" t="s">
        <v>1367</v>
      </c>
      <c r="F633" s="120">
        <v>5</v>
      </c>
      <c r="G633" s="79">
        <v>2012</v>
      </c>
      <c r="H633" s="81" t="s">
        <v>429</v>
      </c>
      <c r="I633" s="81" t="s">
        <v>114</v>
      </c>
      <c r="J633" s="81" t="s">
        <v>114</v>
      </c>
      <c r="K633" s="79" t="s">
        <v>424</v>
      </c>
      <c r="L633" s="116" t="s">
        <v>1368</v>
      </c>
      <c r="N633" s="79" t="s">
        <v>149</v>
      </c>
      <c r="O633" s="166">
        <v>1</v>
      </c>
      <c r="P633" s="83">
        <v>960000</v>
      </c>
      <c r="S633" s="122">
        <v>1</v>
      </c>
      <c r="T633" s="117">
        <v>8</v>
      </c>
      <c r="V633" s="79" t="str">
        <f>IF(AND(C633=2, T633&lt;&gt;""), _xlfn.IFNA(VLOOKUP(T633,'kk1'!$B$10:$C$109, 2, FALSE), ""), "")</f>
        <v>Ruang Sekretariat</v>
      </c>
      <c r="X633" s="79" t="str">
        <f t="shared" si="74"/>
        <v/>
      </c>
      <c r="Y633" s="79" t="str">
        <f t="shared" si="75"/>
        <v>Belum diisi</v>
      </c>
      <c r="Z633" s="79">
        <f t="shared" si="76"/>
        <v>0</v>
      </c>
      <c r="AA633" s="79" t="str">
        <f t="shared" si="77"/>
        <v>update ta_kib_b set kd_ruang = 8 where idpemda = '10020010012000648'</v>
      </c>
      <c r="AB633" s="79" t="str">
        <f t="shared" si="78"/>
        <v>Ta_Fn_KIB_B_Sensus</v>
      </c>
      <c r="AC633" s="79" t="str">
        <f t="shared" si="79"/>
        <v/>
      </c>
      <c r="AD633" s="79">
        <f>ROWS($B$13:B633)</f>
        <v>621</v>
      </c>
      <c r="AE633" s="79">
        <f>IF(W633='kk4-7'!$A$1, AD633, "")</f>
        <v>621</v>
      </c>
      <c r="AF633" s="79" t="str">
        <f t="shared" si="80"/>
        <v/>
      </c>
    </row>
    <row r="634" spans="1:45" x14ac:dyDescent="0.25">
      <c r="A634" s="122">
        <f t="shared" si="81"/>
        <v>622</v>
      </c>
      <c r="B634" s="80" t="s">
        <v>1373</v>
      </c>
      <c r="C634" s="122">
        <v>2</v>
      </c>
      <c r="D634" s="79" t="s">
        <v>1366</v>
      </c>
      <c r="E634" s="79" t="s">
        <v>1367</v>
      </c>
      <c r="F634" s="120">
        <v>6</v>
      </c>
      <c r="G634" s="79">
        <v>2012</v>
      </c>
      <c r="H634" s="81" t="s">
        <v>429</v>
      </c>
      <c r="I634" s="81" t="s">
        <v>114</v>
      </c>
      <c r="J634" s="81" t="s">
        <v>114</v>
      </c>
      <c r="K634" s="79" t="s">
        <v>424</v>
      </c>
      <c r="L634" s="116" t="s">
        <v>1368</v>
      </c>
      <c r="N634" s="79" t="s">
        <v>149</v>
      </c>
      <c r="O634" s="166">
        <v>1</v>
      </c>
      <c r="P634" s="83">
        <v>960000</v>
      </c>
      <c r="S634" s="122">
        <v>1</v>
      </c>
      <c r="T634" s="117">
        <v>12</v>
      </c>
      <c r="V634" s="79" t="str">
        <f>IF(AND(C634=2, T634&lt;&gt;""), _xlfn.IFNA(VLOOKUP(T634,'kk1'!$B$10:$C$109, 2, FALSE), ""), "")</f>
        <v>Ruang Bidang KB</v>
      </c>
      <c r="X634" s="79" t="str">
        <f t="shared" si="74"/>
        <v/>
      </c>
      <c r="Y634" s="79" t="str">
        <f t="shared" si="75"/>
        <v>Belum diisi</v>
      </c>
      <c r="Z634" s="79">
        <f t="shared" si="76"/>
        <v>0</v>
      </c>
      <c r="AA634" s="79" t="str">
        <f t="shared" si="77"/>
        <v>update ta_kib_b set kd_ruang = 12 where idpemda = '10020010012000649'</v>
      </c>
      <c r="AB634" s="79" t="str">
        <f t="shared" si="78"/>
        <v>Ta_Fn_KIB_B_Sensus</v>
      </c>
      <c r="AC634" s="79" t="str">
        <f t="shared" si="79"/>
        <v/>
      </c>
      <c r="AD634" s="79">
        <f>ROWS($B$13:B634)</f>
        <v>622</v>
      </c>
      <c r="AE634" s="79">
        <f>IF(W634='kk4-7'!$A$1, AD634, "")</f>
        <v>622</v>
      </c>
      <c r="AF634" s="79" t="str">
        <f t="shared" si="80"/>
        <v/>
      </c>
    </row>
    <row r="635" spans="1:45" s="133" customFormat="1" x14ac:dyDescent="0.25">
      <c r="A635" s="135">
        <f t="shared" si="81"/>
        <v>623</v>
      </c>
      <c r="B635" s="134" t="s">
        <v>1374</v>
      </c>
      <c r="C635" s="135">
        <v>2</v>
      </c>
      <c r="D635" s="133" t="s">
        <v>1366</v>
      </c>
      <c r="E635" s="133" t="s">
        <v>1367</v>
      </c>
      <c r="F635" s="136">
        <v>7</v>
      </c>
      <c r="G635" s="133">
        <v>2013</v>
      </c>
      <c r="H635" s="133" t="s">
        <v>114</v>
      </c>
      <c r="I635" s="133" t="s">
        <v>114</v>
      </c>
      <c r="J635" s="133" t="s">
        <v>114</v>
      </c>
      <c r="K635" s="133" t="s">
        <v>424</v>
      </c>
      <c r="L635" s="136" t="s">
        <v>1368</v>
      </c>
      <c r="N635" s="133" t="s">
        <v>149</v>
      </c>
      <c r="O635" s="168">
        <v>1</v>
      </c>
      <c r="P635" s="138">
        <v>9750000</v>
      </c>
      <c r="Q635" s="133" t="s">
        <v>1375</v>
      </c>
      <c r="S635" s="135">
        <v>1</v>
      </c>
      <c r="T635" s="135"/>
      <c r="V635" s="133" t="str">
        <f>IF(AND(C635=2, T635&lt;&gt;""), _xlfn.IFNA(VLOOKUP(T635,'kk1'!$B$10:$C$109, 2, FALSE), ""), "")</f>
        <v/>
      </c>
      <c r="W635" s="135"/>
      <c r="X635" s="133" t="str">
        <f t="shared" si="74"/>
        <v/>
      </c>
      <c r="Y635" s="133" t="str">
        <f t="shared" si="75"/>
        <v>Belum diisi</v>
      </c>
      <c r="Z635" s="133">
        <f t="shared" si="76"/>
        <v>0</v>
      </c>
      <c r="AA635" s="133" t="str">
        <f t="shared" si="77"/>
        <v/>
      </c>
      <c r="AB635" s="133" t="str">
        <f t="shared" si="78"/>
        <v>Ta_Fn_KIB_B_Sensus</v>
      </c>
      <c r="AC635" s="133" t="str">
        <f t="shared" si="79"/>
        <v/>
      </c>
      <c r="AD635" s="133">
        <f>ROWS($B$13:B635)</f>
        <v>623</v>
      </c>
      <c r="AE635" s="133">
        <f>IF(W635='kk4-7'!$A$1, AD635, "")</f>
        <v>623</v>
      </c>
      <c r="AF635" s="133" t="str">
        <f t="shared" si="80"/>
        <v/>
      </c>
      <c r="AH635" s="137"/>
      <c r="AI635" s="138"/>
      <c r="AJ635" s="137"/>
      <c r="AK635" s="138"/>
      <c r="AL635" s="137"/>
      <c r="AM635" s="138"/>
      <c r="AN635" s="137"/>
      <c r="AO635" s="138"/>
      <c r="AP635" s="137"/>
      <c r="AQ635" s="138"/>
      <c r="AR635" s="139"/>
      <c r="AS635" s="138"/>
    </row>
    <row r="636" spans="1:45" x14ac:dyDescent="0.25">
      <c r="A636" s="122">
        <f t="shared" si="81"/>
        <v>624</v>
      </c>
      <c r="B636" s="80" t="s">
        <v>1376</v>
      </c>
      <c r="C636" s="122">
        <v>2</v>
      </c>
      <c r="D636" s="79" t="s">
        <v>1377</v>
      </c>
      <c r="E636" s="79" t="s">
        <v>1378</v>
      </c>
      <c r="F636" s="120">
        <v>1</v>
      </c>
      <c r="G636" s="79">
        <v>2012</v>
      </c>
      <c r="H636" s="81" t="s">
        <v>429</v>
      </c>
      <c r="I636" s="81" t="s">
        <v>114</v>
      </c>
      <c r="J636" s="81" t="s">
        <v>114</v>
      </c>
      <c r="K636" s="79" t="s">
        <v>424</v>
      </c>
      <c r="L636" s="116" t="s">
        <v>738</v>
      </c>
      <c r="N636" s="79" t="s">
        <v>149</v>
      </c>
      <c r="O636" s="166">
        <v>1</v>
      </c>
      <c r="P636" s="83">
        <v>802000</v>
      </c>
      <c r="S636" s="122">
        <v>1</v>
      </c>
      <c r="T636" s="117">
        <v>15</v>
      </c>
      <c r="V636" s="79" t="str">
        <f>IF(AND(C636=2, T636&lt;&gt;""), _xlfn.IFNA(VLOOKUP(T636,'kk1'!$B$10:$C$109, 2, FALSE), ""), "")</f>
        <v>Aula Besar</v>
      </c>
      <c r="W636" s="117">
        <v>1</v>
      </c>
      <c r="X636" s="79" t="str">
        <f t="shared" si="74"/>
        <v>Baik</v>
      </c>
      <c r="Y636" s="79" t="str">
        <f t="shared" si="75"/>
        <v>Benar</v>
      </c>
      <c r="Z636" s="79">
        <f t="shared" si="76"/>
        <v>1</v>
      </c>
      <c r="AA636" s="79" t="str">
        <f t="shared" si="77"/>
        <v>update ta_kib_b set kd_ruang = 15 where idpemda = '10020010012000651'</v>
      </c>
      <c r="AB636" s="79" t="str">
        <f t="shared" si="78"/>
        <v>Ta_Fn_KIB_B_Sensus</v>
      </c>
      <c r="AC636" s="79" t="str">
        <f t="shared" si="79"/>
        <v>update Ta_Fn_KIB_B_Sensus set sensus = 1 where idpemda = '10020010012000651'</v>
      </c>
      <c r="AD636" s="79">
        <f>ROWS($B$13:B636)</f>
        <v>624</v>
      </c>
      <c r="AE636" s="79" t="str">
        <f>IF(W636='kk4-7'!$A$1, AD636, "")</f>
        <v/>
      </c>
      <c r="AF636" s="79" t="str">
        <f t="shared" si="80"/>
        <v/>
      </c>
    </row>
    <row r="637" spans="1:45" x14ac:dyDescent="0.25">
      <c r="A637" s="122">
        <f t="shared" si="81"/>
        <v>625</v>
      </c>
      <c r="B637" s="80" t="s">
        <v>1379</v>
      </c>
      <c r="C637" s="122">
        <v>2</v>
      </c>
      <c r="D637" s="79" t="s">
        <v>1377</v>
      </c>
      <c r="E637" s="79" t="s">
        <v>1378</v>
      </c>
      <c r="F637" s="120">
        <v>2</v>
      </c>
      <c r="G637" s="79">
        <v>2012</v>
      </c>
      <c r="H637" s="81" t="s">
        <v>429</v>
      </c>
      <c r="I637" s="81" t="s">
        <v>114</v>
      </c>
      <c r="J637" s="81" t="s">
        <v>114</v>
      </c>
      <c r="K637" s="79" t="s">
        <v>424</v>
      </c>
      <c r="L637" s="116" t="s">
        <v>738</v>
      </c>
      <c r="N637" s="79" t="s">
        <v>149</v>
      </c>
      <c r="O637" s="166">
        <v>1</v>
      </c>
      <c r="P637" s="83">
        <v>802000</v>
      </c>
      <c r="S637" s="122">
        <v>1</v>
      </c>
      <c r="T637" s="117">
        <v>15</v>
      </c>
      <c r="V637" s="79" t="str">
        <f>IF(AND(C637=2, T637&lt;&gt;""), _xlfn.IFNA(VLOOKUP(T637,'kk1'!$B$10:$C$109, 2, FALSE), ""), "")</f>
        <v>Aula Besar</v>
      </c>
      <c r="W637" s="117">
        <v>1</v>
      </c>
      <c r="X637" s="79" t="str">
        <f t="shared" si="74"/>
        <v>Baik</v>
      </c>
      <c r="Y637" s="79" t="str">
        <f t="shared" si="75"/>
        <v>Benar</v>
      </c>
      <c r="Z637" s="79">
        <f t="shared" si="76"/>
        <v>1</v>
      </c>
      <c r="AA637" s="79" t="str">
        <f t="shared" si="77"/>
        <v>update ta_kib_b set kd_ruang = 15 where idpemda = '10020010012000652'</v>
      </c>
      <c r="AB637" s="79" t="str">
        <f t="shared" si="78"/>
        <v>Ta_Fn_KIB_B_Sensus</v>
      </c>
      <c r="AC637" s="79" t="str">
        <f t="shared" si="79"/>
        <v>update Ta_Fn_KIB_B_Sensus set sensus = 1 where idpemda = '10020010012000652'</v>
      </c>
      <c r="AD637" s="79">
        <f>ROWS($B$13:B637)</f>
        <v>625</v>
      </c>
      <c r="AE637" s="79" t="str">
        <f>IF(W637='kk4-7'!$A$1, AD637, "")</f>
        <v/>
      </c>
      <c r="AF637" s="79" t="str">
        <f t="shared" si="80"/>
        <v/>
      </c>
    </row>
    <row r="638" spans="1:45" x14ac:dyDescent="0.25">
      <c r="A638" s="122">
        <f t="shared" si="81"/>
        <v>626</v>
      </c>
      <c r="B638" s="80" t="s">
        <v>1380</v>
      </c>
      <c r="C638" s="122">
        <v>2</v>
      </c>
      <c r="D638" s="79" t="s">
        <v>1377</v>
      </c>
      <c r="E638" s="79" t="s">
        <v>1378</v>
      </c>
      <c r="F638" s="120">
        <v>3</v>
      </c>
      <c r="G638" s="79">
        <v>2012</v>
      </c>
      <c r="H638" s="81" t="s">
        <v>429</v>
      </c>
      <c r="I638" s="81" t="s">
        <v>114</v>
      </c>
      <c r="J638" s="81" t="s">
        <v>114</v>
      </c>
      <c r="K638" s="79" t="s">
        <v>424</v>
      </c>
      <c r="L638" s="116" t="s">
        <v>738</v>
      </c>
      <c r="N638" s="79" t="s">
        <v>149</v>
      </c>
      <c r="O638" s="166">
        <v>1</v>
      </c>
      <c r="P638" s="83">
        <v>802000</v>
      </c>
      <c r="S638" s="122">
        <v>1</v>
      </c>
      <c r="T638" s="117">
        <v>15</v>
      </c>
      <c r="V638" s="79" t="str">
        <f>IF(AND(C638=2, T638&lt;&gt;""), _xlfn.IFNA(VLOOKUP(T638,'kk1'!$B$10:$C$109, 2, FALSE), ""), "")</f>
        <v>Aula Besar</v>
      </c>
      <c r="W638" s="117">
        <v>1</v>
      </c>
      <c r="X638" s="79" t="str">
        <f t="shared" si="74"/>
        <v>Baik</v>
      </c>
      <c r="Y638" s="79" t="str">
        <f t="shared" si="75"/>
        <v>Benar</v>
      </c>
      <c r="Z638" s="79">
        <f t="shared" si="76"/>
        <v>1</v>
      </c>
      <c r="AA638" s="79" t="str">
        <f t="shared" si="77"/>
        <v>update ta_kib_b set kd_ruang = 15 where idpemda = '10020010012000653'</v>
      </c>
      <c r="AB638" s="79" t="str">
        <f t="shared" si="78"/>
        <v>Ta_Fn_KIB_B_Sensus</v>
      </c>
      <c r="AC638" s="79" t="str">
        <f t="shared" si="79"/>
        <v>update Ta_Fn_KIB_B_Sensus set sensus = 1 where idpemda = '10020010012000653'</v>
      </c>
      <c r="AD638" s="79">
        <f>ROWS($B$13:B638)</f>
        <v>626</v>
      </c>
      <c r="AE638" s="79" t="str">
        <f>IF(W638='kk4-7'!$A$1, AD638, "")</f>
        <v/>
      </c>
      <c r="AF638" s="79" t="str">
        <f t="shared" si="80"/>
        <v/>
      </c>
    </row>
    <row r="639" spans="1:45" x14ac:dyDescent="0.25">
      <c r="A639" s="122">
        <f t="shared" si="81"/>
        <v>627</v>
      </c>
      <c r="B639" s="80" t="s">
        <v>1381</v>
      </c>
      <c r="C639" s="122">
        <v>2</v>
      </c>
      <c r="D639" s="79" t="s">
        <v>1377</v>
      </c>
      <c r="E639" s="79" t="s">
        <v>1378</v>
      </c>
      <c r="F639" s="120">
        <v>4</v>
      </c>
      <c r="G639" s="79">
        <v>2012</v>
      </c>
      <c r="H639" s="81" t="s">
        <v>429</v>
      </c>
      <c r="I639" s="81" t="s">
        <v>114</v>
      </c>
      <c r="J639" s="81" t="s">
        <v>114</v>
      </c>
      <c r="K639" s="79" t="s">
        <v>424</v>
      </c>
      <c r="L639" s="116" t="s">
        <v>738</v>
      </c>
      <c r="N639" s="79" t="s">
        <v>149</v>
      </c>
      <c r="O639" s="166">
        <v>1</v>
      </c>
      <c r="P639" s="83">
        <v>802000</v>
      </c>
      <c r="S639" s="122">
        <v>1</v>
      </c>
      <c r="T639" s="117">
        <v>15</v>
      </c>
      <c r="V639" s="79" t="str">
        <f>IF(AND(C639=2, T639&lt;&gt;""), _xlfn.IFNA(VLOOKUP(T639,'kk1'!$B$10:$C$109, 2, FALSE), ""), "")</f>
        <v>Aula Besar</v>
      </c>
      <c r="W639" s="117">
        <v>1</v>
      </c>
      <c r="X639" s="79" t="str">
        <f t="shared" si="74"/>
        <v>Baik</v>
      </c>
      <c r="Y639" s="79" t="str">
        <f t="shared" si="75"/>
        <v>Benar</v>
      </c>
      <c r="Z639" s="79">
        <f t="shared" si="76"/>
        <v>1</v>
      </c>
      <c r="AA639" s="79" t="str">
        <f t="shared" si="77"/>
        <v>update ta_kib_b set kd_ruang = 15 where idpemda = '10020010012000654'</v>
      </c>
      <c r="AB639" s="79" t="str">
        <f t="shared" si="78"/>
        <v>Ta_Fn_KIB_B_Sensus</v>
      </c>
      <c r="AC639" s="79" t="str">
        <f t="shared" si="79"/>
        <v>update Ta_Fn_KIB_B_Sensus set sensus = 1 where idpemda = '10020010012000654'</v>
      </c>
      <c r="AD639" s="79">
        <f>ROWS($B$13:B639)</f>
        <v>627</v>
      </c>
      <c r="AE639" s="79" t="str">
        <f>IF(W639='kk4-7'!$A$1, AD639, "")</f>
        <v/>
      </c>
      <c r="AF639" s="79" t="str">
        <f t="shared" si="80"/>
        <v/>
      </c>
    </row>
    <row r="640" spans="1:45" x14ac:dyDescent="0.25">
      <c r="A640" s="122">
        <f t="shared" si="81"/>
        <v>628</v>
      </c>
      <c r="B640" s="80" t="s">
        <v>1382</v>
      </c>
      <c r="C640" s="122">
        <v>2</v>
      </c>
      <c r="D640" s="79" t="s">
        <v>1377</v>
      </c>
      <c r="E640" s="79" t="s">
        <v>1378</v>
      </c>
      <c r="F640" s="120">
        <v>5</v>
      </c>
      <c r="G640" s="79">
        <v>2012</v>
      </c>
      <c r="H640" s="81" t="s">
        <v>429</v>
      </c>
      <c r="I640" s="81" t="s">
        <v>114</v>
      </c>
      <c r="J640" s="81" t="s">
        <v>114</v>
      </c>
      <c r="K640" s="79" t="s">
        <v>424</v>
      </c>
      <c r="L640" s="116" t="s">
        <v>738</v>
      </c>
      <c r="N640" s="79" t="s">
        <v>149</v>
      </c>
      <c r="O640" s="166">
        <v>1</v>
      </c>
      <c r="P640" s="83">
        <v>802000</v>
      </c>
      <c r="S640" s="122">
        <v>1</v>
      </c>
      <c r="T640" s="117">
        <v>15</v>
      </c>
      <c r="V640" s="79" t="str">
        <f>IF(AND(C640=2, T640&lt;&gt;""), _xlfn.IFNA(VLOOKUP(T640,'kk1'!$B$10:$C$109, 2, FALSE), ""), "")</f>
        <v>Aula Besar</v>
      </c>
      <c r="W640" s="117">
        <v>1</v>
      </c>
      <c r="X640" s="79" t="str">
        <f t="shared" si="74"/>
        <v>Baik</v>
      </c>
      <c r="Y640" s="79" t="str">
        <f t="shared" si="75"/>
        <v>Benar</v>
      </c>
      <c r="Z640" s="79">
        <f t="shared" si="76"/>
        <v>1</v>
      </c>
      <c r="AA640" s="79" t="str">
        <f t="shared" si="77"/>
        <v>update ta_kib_b set kd_ruang = 15 where idpemda = '10020010012000655'</v>
      </c>
      <c r="AB640" s="79" t="str">
        <f t="shared" si="78"/>
        <v>Ta_Fn_KIB_B_Sensus</v>
      </c>
      <c r="AC640" s="79" t="str">
        <f t="shared" si="79"/>
        <v>update Ta_Fn_KIB_B_Sensus set sensus = 1 where idpemda = '10020010012000655'</v>
      </c>
      <c r="AD640" s="79">
        <f>ROWS($B$13:B640)</f>
        <v>628</v>
      </c>
      <c r="AE640" s="79" t="str">
        <f>IF(W640='kk4-7'!$A$1, AD640, "")</f>
        <v/>
      </c>
      <c r="AF640" s="79" t="str">
        <f t="shared" si="80"/>
        <v/>
      </c>
    </row>
    <row r="641" spans="1:32" x14ac:dyDescent="0.25">
      <c r="A641" s="122">
        <f t="shared" si="81"/>
        <v>629</v>
      </c>
      <c r="B641" s="80" t="s">
        <v>1383</v>
      </c>
      <c r="C641" s="122">
        <v>2</v>
      </c>
      <c r="D641" s="79" t="s">
        <v>1377</v>
      </c>
      <c r="E641" s="79" t="s">
        <v>1378</v>
      </c>
      <c r="F641" s="120">
        <v>6</v>
      </c>
      <c r="G641" s="79">
        <v>2012</v>
      </c>
      <c r="H641" s="81" t="s">
        <v>429</v>
      </c>
      <c r="I641" s="81" t="s">
        <v>114</v>
      </c>
      <c r="J641" s="81" t="s">
        <v>114</v>
      </c>
      <c r="K641" s="79" t="s">
        <v>424</v>
      </c>
      <c r="L641" s="116" t="s">
        <v>738</v>
      </c>
      <c r="N641" s="79" t="s">
        <v>149</v>
      </c>
      <c r="O641" s="166">
        <v>1</v>
      </c>
      <c r="P641" s="83">
        <v>802000</v>
      </c>
      <c r="S641" s="122">
        <v>1</v>
      </c>
      <c r="T641" s="117">
        <v>15</v>
      </c>
      <c r="V641" s="79" t="str">
        <f>IF(AND(C641=2, T641&lt;&gt;""), _xlfn.IFNA(VLOOKUP(T641,'kk1'!$B$10:$C$109, 2, FALSE), ""), "")</f>
        <v>Aula Besar</v>
      </c>
      <c r="W641" s="117">
        <v>1</v>
      </c>
      <c r="X641" s="79" t="str">
        <f t="shared" si="74"/>
        <v>Baik</v>
      </c>
      <c r="Y641" s="79" t="str">
        <f t="shared" si="75"/>
        <v>Benar</v>
      </c>
      <c r="Z641" s="79">
        <f t="shared" si="76"/>
        <v>1</v>
      </c>
      <c r="AA641" s="79" t="str">
        <f t="shared" si="77"/>
        <v>update ta_kib_b set kd_ruang = 15 where idpemda = '10020010012000656'</v>
      </c>
      <c r="AB641" s="79" t="str">
        <f t="shared" si="78"/>
        <v>Ta_Fn_KIB_B_Sensus</v>
      </c>
      <c r="AC641" s="79" t="str">
        <f t="shared" si="79"/>
        <v>update Ta_Fn_KIB_B_Sensus set sensus = 1 where idpemda = '10020010012000656'</v>
      </c>
      <c r="AD641" s="79">
        <f>ROWS($B$13:B641)</f>
        <v>629</v>
      </c>
      <c r="AE641" s="79" t="str">
        <f>IF(W641='kk4-7'!$A$1, AD641, "")</f>
        <v/>
      </c>
      <c r="AF641" s="79" t="str">
        <f t="shared" si="80"/>
        <v/>
      </c>
    </row>
    <row r="642" spans="1:32" x14ac:dyDescent="0.25">
      <c r="A642" s="122">
        <f t="shared" si="81"/>
        <v>630</v>
      </c>
      <c r="B642" s="80" t="s">
        <v>1384</v>
      </c>
      <c r="C642" s="122">
        <v>2</v>
      </c>
      <c r="D642" s="79" t="s">
        <v>1377</v>
      </c>
      <c r="E642" s="79" t="s">
        <v>1378</v>
      </c>
      <c r="F642" s="120">
        <v>7</v>
      </c>
      <c r="G642" s="79">
        <v>2012</v>
      </c>
      <c r="H642" s="81" t="s">
        <v>429</v>
      </c>
      <c r="I642" s="81" t="s">
        <v>114</v>
      </c>
      <c r="J642" s="81" t="s">
        <v>114</v>
      </c>
      <c r="K642" s="79" t="s">
        <v>424</v>
      </c>
      <c r="L642" s="116" t="s">
        <v>738</v>
      </c>
      <c r="N642" s="79" t="s">
        <v>149</v>
      </c>
      <c r="O642" s="166">
        <v>1</v>
      </c>
      <c r="P642" s="83">
        <v>802000</v>
      </c>
      <c r="S642" s="122">
        <v>1</v>
      </c>
      <c r="T642" s="117">
        <v>15</v>
      </c>
      <c r="V642" s="79" t="str">
        <f>IF(AND(C642=2, T642&lt;&gt;""), _xlfn.IFNA(VLOOKUP(T642,'kk1'!$B$10:$C$109, 2, FALSE), ""), "")</f>
        <v>Aula Besar</v>
      </c>
      <c r="W642" s="117">
        <v>1</v>
      </c>
      <c r="X642" s="79" t="str">
        <f t="shared" si="74"/>
        <v>Baik</v>
      </c>
      <c r="Y642" s="79" t="str">
        <f t="shared" si="75"/>
        <v>Benar</v>
      </c>
      <c r="Z642" s="79">
        <f t="shared" si="76"/>
        <v>1</v>
      </c>
      <c r="AA642" s="79" t="str">
        <f t="shared" si="77"/>
        <v>update ta_kib_b set kd_ruang = 15 where idpemda = '10020010012000657'</v>
      </c>
      <c r="AB642" s="79" t="str">
        <f t="shared" si="78"/>
        <v>Ta_Fn_KIB_B_Sensus</v>
      </c>
      <c r="AC642" s="79" t="str">
        <f t="shared" si="79"/>
        <v>update Ta_Fn_KIB_B_Sensus set sensus = 1 where idpemda = '10020010012000657'</v>
      </c>
      <c r="AD642" s="79">
        <f>ROWS($B$13:B642)</f>
        <v>630</v>
      </c>
      <c r="AE642" s="79" t="str">
        <f>IF(W642='kk4-7'!$A$1, AD642, "")</f>
        <v/>
      </c>
      <c r="AF642" s="79" t="str">
        <f t="shared" si="80"/>
        <v/>
      </c>
    </row>
    <row r="643" spans="1:32" x14ac:dyDescent="0.25">
      <c r="A643" s="122">
        <f t="shared" si="81"/>
        <v>631</v>
      </c>
      <c r="B643" s="80" t="s">
        <v>1385</v>
      </c>
      <c r="C643" s="122">
        <v>2</v>
      </c>
      <c r="D643" s="79" t="s">
        <v>1377</v>
      </c>
      <c r="E643" s="79" t="s">
        <v>1378</v>
      </c>
      <c r="F643" s="120">
        <v>8</v>
      </c>
      <c r="G643" s="79">
        <v>2012</v>
      </c>
      <c r="H643" s="81" t="s">
        <v>429</v>
      </c>
      <c r="I643" s="81" t="s">
        <v>114</v>
      </c>
      <c r="J643" s="81" t="s">
        <v>114</v>
      </c>
      <c r="K643" s="79" t="s">
        <v>424</v>
      </c>
      <c r="L643" s="116" t="s">
        <v>738</v>
      </c>
      <c r="N643" s="79" t="s">
        <v>149</v>
      </c>
      <c r="O643" s="166">
        <v>1</v>
      </c>
      <c r="P643" s="83">
        <v>802000</v>
      </c>
      <c r="S643" s="122">
        <v>1</v>
      </c>
      <c r="T643" s="117">
        <v>15</v>
      </c>
      <c r="V643" s="79" t="str">
        <f>IF(AND(C643=2, T643&lt;&gt;""), _xlfn.IFNA(VLOOKUP(T643,'kk1'!$B$10:$C$109, 2, FALSE), ""), "")</f>
        <v>Aula Besar</v>
      </c>
      <c r="W643" s="117">
        <v>1</v>
      </c>
      <c r="X643" s="79" t="str">
        <f t="shared" si="74"/>
        <v>Baik</v>
      </c>
      <c r="Y643" s="79" t="str">
        <f t="shared" si="75"/>
        <v>Benar</v>
      </c>
      <c r="Z643" s="79">
        <f t="shared" si="76"/>
        <v>1</v>
      </c>
      <c r="AA643" s="79" t="str">
        <f t="shared" si="77"/>
        <v>update ta_kib_b set kd_ruang = 15 where idpemda = '10020010012000658'</v>
      </c>
      <c r="AB643" s="79" t="str">
        <f t="shared" si="78"/>
        <v>Ta_Fn_KIB_B_Sensus</v>
      </c>
      <c r="AC643" s="79" t="str">
        <f t="shared" si="79"/>
        <v>update Ta_Fn_KIB_B_Sensus set sensus = 1 where idpemda = '10020010012000658'</v>
      </c>
      <c r="AD643" s="79">
        <f>ROWS($B$13:B643)</f>
        <v>631</v>
      </c>
      <c r="AE643" s="79" t="str">
        <f>IF(W643='kk4-7'!$A$1, AD643, "")</f>
        <v/>
      </c>
      <c r="AF643" s="79" t="str">
        <f t="shared" si="80"/>
        <v/>
      </c>
    </row>
    <row r="644" spans="1:32" x14ac:dyDescent="0.25">
      <c r="A644" s="122">
        <f t="shared" si="81"/>
        <v>632</v>
      </c>
      <c r="B644" s="80" t="s">
        <v>1386</v>
      </c>
      <c r="C644" s="122">
        <v>2</v>
      </c>
      <c r="D644" s="79" t="s">
        <v>1377</v>
      </c>
      <c r="E644" s="79" t="s">
        <v>1378</v>
      </c>
      <c r="F644" s="120">
        <v>9</v>
      </c>
      <c r="G644" s="79">
        <v>2012</v>
      </c>
      <c r="H644" s="81" t="s">
        <v>429</v>
      </c>
      <c r="I644" s="81" t="s">
        <v>114</v>
      </c>
      <c r="J644" s="81" t="s">
        <v>114</v>
      </c>
      <c r="K644" s="79" t="s">
        <v>424</v>
      </c>
      <c r="L644" s="116" t="s">
        <v>738</v>
      </c>
      <c r="N644" s="79" t="s">
        <v>149</v>
      </c>
      <c r="O644" s="166">
        <v>1</v>
      </c>
      <c r="P644" s="83">
        <v>802000</v>
      </c>
      <c r="S644" s="122">
        <v>1</v>
      </c>
      <c r="T644" s="117">
        <v>15</v>
      </c>
      <c r="V644" s="79" t="str">
        <f>IF(AND(C644=2, T644&lt;&gt;""), _xlfn.IFNA(VLOOKUP(T644,'kk1'!$B$10:$C$109, 2, FALSE), ""), "")</f>
        <v>Aula Besar</v>
      </c>
      <c r="W644" s="117">
        <v>1</v>
      </c>
      <c r="X644" s="79" t="str">
        <f t="shared" si="74"/>
        <v>Baik</v>
      </c>
      <c r="Y644" s="79" t="str">
        <f t="shared" si="75"/>
        <v>Benar</v>
      </c>
      <c r="Z644" s="79">
        <f t="shared" si="76"/>
        <v>1</v>
      </c>
      <c r="AA644" s="79" t="str">
        <f t="shared" si="77"/>
        <v>update ta_kib_b set kd_ruang = 15 where idpemda = '10020010012000659'</v>
      </c>
      <c r="AB644" s="79" t="str">
        <f t="shared" si="78"/>
        <v>Ta_Fn_KIB_B_Sensus</v>
      </c>
      <c r="AC644" s="79" t="str">
        <f t="shared" si="79"/>
        <v>update Ta_Fn_KIB_B_Sensus set sensus = 1 where idpemda = '10020010012000659'</v>
      </c>
      <c r="AD644" s="79">
        <f>ROWS($B$13:B644)</f>
        <v>632</v>
      </c>
      <c r="AE644" s="79" t="str">
        <f>IF(W644='kk4-7'!$A$1, AD644, "")</f>
        <v/>
      </c>
      <c r="AF644" s="79" t="str">
        <f t="shared" si="80"/>
        <v/>
      </c>
    </row>
    <row r="645" spans="1:32" x14ac:dyDescent="0.25">
      <c r="A645" s="122">
        <f t="shared" si="81"/>
        <v>633</v>
      </c>
      <c r="B645" s="80" t="s">
        <v>1387</v>
      </c>
      <c r="C645" s="122">
        <v>2</v>
      </c>
      <c r="D645" s="79" t="s">
        <v>1377</v>
      </c>
      <c r="E645" s="79" t="s">
        <v>1378</v>
      </c>
      <c r="F645" s="120">
        <v>10</v>
      </c>
      <c r="G645" s="79">
        <v>2012</v>
      </c>
      <c r="H645" s="81" t="s">
        <v>429</v>
      </c>
      <c r="I645" s="81" t="s">
        <v>114</v>
      </c>
      <c r="J645" s="81" t="s">
        <v>114</v>
      </c>
      <c r="K645" s="79" t="s">
        <v>424</v>
      </c>
      <c r="L645" s="116" t="s">
        <v>738</v>
      </c>
      <c r="N645" s="79" t="s">
        <v>149</v>
      </c>
      <c r="O645" s="166">
        <v>1</v>
      </c>
      <c r="P645" s="83">
        <v>802000</v>
      </c>
      <c r="S645" s="122">
        <v>1</v>
      </c>
      <c r="T645" s="117">
        <v>15</v>
      </c>
      <c r="V645" s="79" t="str">
        <f>IF(AND(C645=2, T645&lt;&gt;""), _xlfn.IFNA(VLOOKUP(T645,'kk1'!$B$10:$C$109, 2, FALSE), ""), "")</f>
        <v>Aula Besar</v>
      </c>
      <c r="W645" s="117">
        <v>1</v>
      </c>
      <c r="X645" s="79" t="str">
        <f t="shared" si="74"/>
        <v>Baik</v>
      </c>
      <c r="Y645" s="79" t="str">
        <f t="shared" si="75"/>
        <v>Benar</v>
      </c>
      <c r="Z645" s="79">
        <f t="shared" si="76"/>
        <v>1</v>
      </c>
      <c r="AA645" s="79" t="str">
        <f t="shared" si="77"/>
        <v>update ta_kib_b set kd_ruang = 15 where idpemda = '10020010012000660'</v>
      </c>
      <c r="AB645" s="79" t="str">
        <f t="shared" si="78"/>
        <v>Ta_Fn_KIB_B_Sensus</v>
      </c>
      <c r="AC645" s="79" t="str">
        <f t="shared" si="79"/>
        <v>update Ta_Fn_KIB_B_Sensus set sensus = 1 where idpemda = '10020010012000660'</v>
      </c>
      <c r="AD645" s="79">
        <f>ROWS($B$13:B645)</f>
        <v>633</v>
      </c>
      <c r="AE645" s="79" t="str">
        <f>IF(W645='kk4-7'!$A$1, AD645, "")</f>
        <v/>
      </c>
      <c r="AF645" s="79" t="str">
        <f t="shared" si="80"/>
        <v/>
      </c>
    </row>
    <row r="646" spans="1:32" x14ac:dyDescent="0.25">
      <c r="A646" s="122">
        <f t="shared" si="81"/>
        <v>634</v>
      </c>
      <c r="B646" s="80" t="s">
        <v>1388</v>
      </c>
      <c r="C646" s="122">
        <v>2</v>
      </c>
      <c r="D646" s="79" t="s">
        <v>1377</v>
      </c>
      <c r="E646" s="79" t="s">
        <v>1378</v>
      </c>
      <c r="F646" s="120">
        <v>11</v>
      </c>
      <c r="G646" s="79">
        <v>2012</v>
      </c>
      <c r="H646" s="81" t="s">
        <v>429</v>
      </c>
      <c r="I646" s="81" t="s">
        <v>114</v>
      </c>
      <c r="J646" s="81" t="s">
        <v>114</v>
      </c>
      <c r="K646" s="79" t="s">
        <v>424</v>
      </c>
      <c r="L646" s="116" t="s">
        <v>738</v>
      </c>
      <c r="N646" s="79" t="s">
        <v>149</v>
      </c>
      <c r="O646" s="166">
        <v>1</v>
      </c>
      <c r="P646" s="83">
        <v>802000</v>
      </c>
      <c r="S646" s="122">
        <v>1</v>
      </c>
      <c r="T646" s="117">
        <v>15</v>
      </c>
      <c r="V646" s="79" t="str">
        <f>IF(AND(C646=2, T646&lt;&gt;""), _xlfn.IFNA(VLOOKUP(T646,'kk1'!$B$10:$C$109, 2, FALSE), ""), "")</f>
        <v>Aula Besar</v>
      </c>
      <c r="W646" s="117">
        <v>1</v>
      </c>
      <c r="X646" s="79" t="str">
        <f t="shared" si="74"/>
        <v>Baik</v>
      </c>
      <c r="Y646" s="79" t="str">
        <f t="shared" si="75"/>
        <v>Benar</v>
      </c>
      <c r="Z646" s="79">
        <f t="shared" si="76"/>
        <v>1</v>
      </c>
      <c r="AA646" s="79" t="str">
        <f t="shared" si="77"/>
        <v>update ta_kib_b set kd_ruang = 15 where idpemda = '10020010012000661'</v>
      </c>
      <c r="AB646" s="79" t="str">
        <f t="shared" si="78"/>
        <v>Ta_Fn_KIB_B_Sensus</v>
      </c>
      <c r="AC646" s="79" t="str">
        <f t="shared" si="79"/>
        <v>update Ta_Fn_KIB_B_Sensus set sensus = 1 where idpemda = '10020010012000661'</v>
      </c>
      <c r="AD646" s="79">
        <f>ROWS($B$13:B646)</f>
        <v>634</v>
      </c>
      <c r="AE646" s="79" t="str">
        <f>IF(W646='kk4-7'!$A$1, AD646, "")</f>
        <v/>
      </c>
      <c r="AF646" s="79" t="str">
        <f t="shared" si="80"/>
        <v/>
      </c>
    </row>
    <row r="647" spans="1:32" x14ac:dyDescent="0.25">
      <c r="A647" s="122">
        <f t="shared" si="81"/>
        <v>635</v>
      </c>
      <c r="B647" s="80" t="s">
        <v>1389</v>
      </c>
      <c r="C647" s="122">
        <v>2</v>
      </c>
      <c r="D647" s="79" t="s">
        <v>1377</v>
      </c>
      <c r="E647" s="79" t="s">
        <v>1378</v>
      </c>
      <c r="F647" s="120">
        <v>12</v>
      </c>
      <c r="G647" s="79">
        <v>2012</v>
      </c>
      <c r="H647" s="81" t="s">
        <v>429</v>
      </c>
      <c r="I647" s="81" t="s">
        <v>114</v>
      </c>
      <c r="J647" s="81" t="s">
        <v>114</v>
      </c>
      <c r="K647" s="79" t="s">
        <v>424</v>
      </c>
      <c r="L647" s="116" t="s">
        <v>738</v>
      </c>
      <c r="N647" s="79" t="s">
        <v>149</v>
      </c>
      <c r="O647" s="166">
        <v>1</v>
      </c>
      <c r="P647" s="83">
        <v>802000</v>
      </c>
      <c r="S647" s="122">
        <v>1</v>
      </c>
      <c r="T647" s="117">
        <v>15</v>
      </c>
      <c r="V647" s="79" t="str">
        <f>IF(AND(C647=2, T647&lt;&gt;""), _xlfn.IFNA(VLOOKUP(T647,'kk1'!$B$10:$C$109, 2, FALSE), ""), "")</f>
        <v>Aula Besar</v>
      </c>
      <c r="W647" s="117">
        <v>1</v>
      </c>
      <c r="X647" s="79" t="str">
        <f t="shared" si="74"/>
        <v>Baik</v>
      </c>
      <c r="Y647" s="79" t="str">
        <f t="shared" si="75"/>
        <v>Benar</v>
      </c>
      <c r="Z647" s="79">
        <f t="shared" si="76"/>
        <v>1</v>
      </c>
      <c r="AA647" s="79" t="str">
        <f t="shared" si="77"/>
        <v>update ta_kib_b set kd_ruang = 15 where idpemda = '10020010012000662'</v>
      </c>
      <c r="AB647" s="79" t="str">
        <f t="shared" si="78"/>
        <v>Ta_Fn_KIB_B_Sensus</v>
      </c>
      <c r="AC647" s="79" t="str">
        <f t="shared" si="79"/>
        <v>update Ta_Fn_KIB_B_Sensus set sensus = 1 where idpemda = '10020010012000662'</v>
      </c>
      <c r="AD647" s="79">
        <f>ROWS($B$13:B647)</f>
        <v>635</v>
      </c>
      <c r="AE647" s="79" t="str">
        <f>IF(W647='kk4-7'!$A$1, AD647, "")</f>
        <v/>
      </c>
      <c r="AF647" s="79" t="str">
        <f t="shared" si="80"/>
        <v/>
      </c>
    </row>
    <row r="648" spans="1:32" x14ac:dyDescent="0.25">
      <c r="A648" s="122">
        <f t="shared" si="81"/>
        <v>636</v>
      </c>
      <c r="B648" s="80" t="s">
        <v>1390</v>
      </c>
      <c r="C648" s="122">
        <v>2</v>
      </c>
      <c r="D648" s="79" t="s">
        <v>1377</v>
      </c>
      <c r="E648" s="79" t="s">
        <v>1378</v>
      </c>
      <c r="F648" s="120">
        <v>13</v>
      </c>
      <c r="G648" s="79">
        <v>2012</v>
      </c>
      <c r="H648" s="81" t="s">
        <v>429</v>
      </c>
      <c r="I648" s="81" t="s">
        <v>114</v>
      </c>
      <c r="J648" s="81" t="s">
        <v>114</v>
      </c>
      <c r="K648" s="79" t="s">
        <v>424</v>
      </c>
      <c r="L648" s="116" t="s">
        <v>738</v>
      </c>
      <c r="N648" s="79" t="s">
        <v>149</v>
      </c>
      <c r="O648" s="166">
        <v>1</v>
      </c>
      <c r="P648" s="83">
        <v>802000</v>
      </c>
      <c r="S648" s="122">
        <v>1</v>
      </c>
      <c r="T648" s="117">
        <v>15</v>
      </c>
      <c r="V648" s="79" t="str">
        <f>IF(AND(C648=2, T648&lt;&gt;""), _xlfn.IFNA(VLOOKUP(T648,'kk1'!$B$10:$C$109, 2, FALSE), ""), "")</f>
        <v>Aula Besar</v>
      </c>
      <c r="W648" s="117">
        <v>1</v>
      </c>
      <c r="X648" s="79" t="str">
        <f t="shared" si="74"/>
        <v>Baik</v>
      </c>
      <c r="Y648" s="79" t="str">
        <f t="shared" si="75"/>
        <v>Benar</v>
      </c>
      <c r="Z648" s="79">
        <f t="shared" si="76"/>
        <v>1</v>
      </c>
      <c r="AA648" s="79" t="str">
        <f t="shared" si="77"/>
        <v>update ta_kib_b set kd_ruang = 15 where idpemda = '10020010012000663'</v>
      </c>
      <c r="AB648" s="79" t="str">
        <f t="shared" si="78"/>
        <v>Ta_Fn_KIB_B_Sensus</v>
      </c>
      <c r="AC648" s="79" t="str">
        <f t="shared" si="79"/>
        <v>update Ta_Fn_KIB_B_Sensus set sensus = 1 where idpemda = '10020010012000663'</v>
      </c>
      <c r="AD648" s="79">
        <f>ROWS($B$13:B648)</f>
        <v>636</v>
      </c>
      <c r="AE648" s="79" t="str">
        <f>IF(W648='kk4-7'!$A$1, AD648, "")</f>
        <v/>
      </c>
      <c r="AF648" s="79" t="str">
        <f t="shared" si="80"/>
        <v/>
      </c>
    </row>
    <row r="649" spans="1:32" x14ac:dyDescent="0.25">
      <c r="A649" s="122">
        <f t="shared" si="81"/>
        <v>637</v>
      </c>
      <c r="B649" s="80" t="s">
        <v>1391</v>
      </c>
      <c r="C649" s="122">
        <v>2</v>
      </c>
      <c r="D649" s="79" t="s">
        <v>1377</v>
      </c>
      <c r="E649" s="79" t="s">
        <v>1378</v>
      </c>
      <c r="F649" s="120">
        <v>14</v>
      </c>
      <c r="G649" s="79">
        <v>2012</v>
      </c>
      <c r="H649" s="81" t="s">
        <v>429</v>
      </c>
      <c r="I649" s="81" t="s">
        <v>114</v>
      </c>
      <c r="J649" s="81" t="s">
        <v>114</v>
      </c>
      <c r="K649" s="79" t="s">
        <v>424</v>
      </c>
      <c r="L649" s="116" t="s">
        <v>738</v>
      </c>
      <c r="N649" s="79" t="s">
        <v>149</v>
      </c>
      <c r="O649" s="166">
        <v>1</v>
      </c>
      <c r="P649" s="83">
        <v>802000</v>
      </c>
      <c r="S649" s="122">
        <v>1</v>
      </c>
      <c r="T649" s="117">
        <v>15</v>
      </c>
      <c r="V649" s="79" t="str">
        <f>IF(AND(C649=2, T649&lt;&gt;""), _xlfn.IFNA(VLOOKUP(T649,'kk1'!$B$10:$C$109, 2, FALSE), ""), "")</f>
        <v>Aula Besar</v>
      </c>
      <c r="W649" s="117">
        <v>1</v>
      </c>
      <c r="X649" s="79" t="str">
        <f t="shared" si="74"/>
        <v>Baik</v>
      </c>
      <c r="Y649" s="79" t="str">
        <f t="shared" si="75"/>
        <v>Benar</v>
      </c>
      <c r="Z649" s="79">
        <f t="shared" si="76"/>
        <v>1</v>
      </c>
      <c r="AA649" s="79" t="str">
        <f t="shared" si="77"/>
        <v>update ta_kib_b set kd_ruang = 15 where idpemda = '10020010012000664'</v>
      </c>
      <c r="AB649" s="79" t="str">
        <f t="shared" si="78"/>
        <v>Ta_Fn_KIB_B_Sensus</v>
      </c>
      <c r="AC649" s="79" t="str">
        <f t="shared" si="79"/>
        <v>update Ta_Fn_KIB_B_Sensus set sensus = 1 where idpemda = '10020010012000664'</v>
      </c>
      <c r="AD649" s="79">
        <f>ROWS($B$13:B649)</f>
        <v>637</v>
      </c>
      <c r="AE649" s="79" t="str">
        <f>IF(W649='kk4-7'!$A$1, AD649, "")</f>
        <v/>
      </c>
      <c r="AF649" s="79" t="str">
        <f t="shared" si="80"/>
        <v/>
      </c>
    </row>
    <row r="650" spans="1:32" x14ac:dyDescent="0.25">
      <c r="A650" s="122">
        <f t="shared" si="81"/>
        <v>638</v>
      </c>
      <c r="B650" s="80" t="s">
        <v>1392</v>
      </c>
      <c r="C650" s="122">
        <v>2</v>
      </c>
      <c r="D650" s="79" t="s">
        <v>1377</v>
      </c>
      <c r="E650" s="79" t="s">
        <v>1378</v>
      </c>
      <c r="F650" s="120">
        <v>15</v>
      </c>
      <c r="G650" s="79">
        <v>2012</v>
      </c>
      <c r="H650" s="81" t="s">
        <v>429</v>
      </c>
      <c r="I650" s="81" t="s">
        <v>114</v>
      </c>
      <c r="J650" s="81" t="s">
        <v>114</v>
      </c>
      <c r="K650" s="79" t="s">
        <v>424</v>
      </c>
      <c r="L650" s="116" t="s">
        <v>738</v>
      </c>
      <c r="N650" s="79" t="s">
        <v>149</v>
      </c>
      <c r="O650" s="166">
        <v>1</v>
      </c>
      <c r="P650" s="83">
        <v>802000</v>
      </c>
      <c r="S650" s="122">
        <v>1</v>
      </c>
      <c r="T650" s="117">
        <v>15</v>
      </c>
      <c r="V650" s="79" t="str">
        <f>IF(AND(C650=2, T650&lt;&gt;""), _xlfn.IFNA(VLOOKUP(T650,'kk1'!$B$10:$C$109, 2, FALSE), ""), "")</f>
        <v>Aula Besar</v>
      </c>
      <c r="W650" s="117">
        <v>1</v>
      </c>
      <c r="X650" s="79" t="str">
        <f t="shared" si="74"/>
        <v>Baik</v>
      </c>
      <c r="Y650" s="79" t="str">
        <f t="shared" si="75"/>
        <v>Benar</v>
      </c>
      <c r="Z650" s="79">
        <f t="shared" si="76"/>
        <v>1</v>
      </c>
      <c r="AA650" s="79" t="str">
        <f t="shared" si="77"/>
        <v>update ta_kib_b set kd_ruang = 15 where idpemda = '10020010012000665'</v>
      </c>
      <c r="AB650" s="79" t="str">
        <f t="shared" si="78"/>
        <v>Ta_Fn_KIB_B_Sensus</v>
      </c>
      <c r="AC650" s="79" t="str">
        <f t="shared" si="79"/>
        <v>update Ta_Fn_KIB_B_Sensus set sensus = 1 where idpemda = '10020010012000665'</v>
      </c>
      <c r="AD650" s="79">
        <f>ROWS($B$13:B650)</f>
        <v>638</v>
      </c>
      <c r="AE650" s="79" t="str">
        <f>IF(W650='kk4-7'!$A$1, AD650, "")</f>
        <v/>
      </c>
      <c r="AF650" s="79" t="str">
        <f t="shared" si="80"/>
        <v/>
      </c>
    </row>
    <row r="651" spans="1:32" x14ac:dyDescent="0.25">
      <c r="A651" s="122">
        <f t="shared" si="81"/>
        <v>639</v>
      </c>
      <c r="B651" s="80" t="s">
        <v>1393</v>
      </c>
      <c r="C651" s="122">
        <v>2</v>
      </c>
      <c r="D651" s="79" t="s">
        <v>1377</v>
      </c>
      <c r="E651" s="79" t="s">
        <v>1378</v>
      </c>
      <c r="F651" s="120">
        <v>16</v>
      </c>
      <c r="G651" s="79">
        <v>2012</v>
      </c>
      <c r="H651" s="81" t="s">
        <v>429</v>
      </c>
      <c r="I651" s="81" t="s">
        <v>114</v>
      </c>
      <c r="J651" s="81" t="s">
        <v>114</v>
      </c>
      <c r="K651" s="79" t="s">
        <v>424</v>
      </c>
      <c r="L651" s="116" t="s">
        <v>738</v>
      </c>
      <c r="N651" s="79" t="s">
        <v>149</v>
      </c>
      <c r="O651" s="166">
        <v>1</v>
      </c>
      <c r="P651" s="83">
        <v>802000</v>
      </c>
      <c r="S651" s="122">
        <v>1</v>
      </c>
      <c r="T651" s="117">
        <v>15</v>
      </c>
      <c r="V651" s="79" t="str">
        <f>IF(AND(C651=2, T651&lt;&gt;""), _xlfn.IFNA(VLOOKUP(T651,'kk1'!$B$10:$C$109, 2, FALSE), ""), "")</f>
        <v>Aula Besar</v>
      </c>
      <c r="W651" s="117">
        <v>1</v>
      </c>
      <c r="X651" s="79" t="str">
        <f t="shared" si="74"/>
        <v>Baik</v>
      </c>
      <c r="Y651" s="79" t="str">
        <f t="shared" si="75"/>
        <v>Benar</v>
      </c>
      <c r="Z651" s="79">
        <f t="shared" si="76"/>
        <v>1</v>
      </c>
      <c r="AA651" s="79" t="str">
        <f t="shared" si="77"/>
        <v>update ta_kib_b set kd_ruang = 15 where idpemda = '10020010012000666'</v>
      </c>
      <c r="AB651" s="79" t="str">
        <f t="shared" si="78"/>
        <v>Ta_Fn_KIB_B_Sensus</v>
      </c>
      <c r="AC651" s="79" t="str">
        <f t="shared" si="79"/>
        <v>update Ta_Fn_KIB_B_Sensus set sensus = 1 where idpemda = '10020010012000666'</v>
      </c>
      <c r="AD651" s="79">
        <f>ROWS($B$13:B651)</f>
        <v>639</v>
      </c>
      <c r="AE651" s="79" t="str">
        <f>IF(W651='kk4-7'!$A$1, AD651, "")</f>
        <v/>
      </c>
      <c r="AF651" s="79" t="str">
        <f t="shared" si="80"/>
        <v/>
      </c>
    </row>
    <row r="652" spans="1:32" x14ac:dyDescent="0.25">
      <c r="A652" s="122">
        <f t="shared" si="81"/>
        <v>640</v>
      </c>
      <c r="B652" s="80" t="s">
        <v>1394</v>
      </c>
      <c r="C652" s="122">
        <v>2</v>
      </c>
      <c r="D652" s="79" t="s">
        <v>1377</v>
      </c>
      <c r="E652" s="79" t="s">
        <v>1378</v>
      </c>
      <c r="F652" s="120">
        <v>17</v>
      </c>
      <c r="G652" s="79">
        <v>2012</v>
      </c>
      <c r="H652" s="81" t="s">
        <v>429</v>
      </c>
      <c r="I652" s="81" t="s">
        <v>114</v>
      </c>
      <c r="J652" s="81" t="s">
        <v>114</v>
      </c>
      <c r="K652" s="79" t="s">
        <v>424</v>
      </c>
      <c r="L652" s="116" t="s">
        <v>738</v>
      </c>
      <c r="N652" s="79" t="s">
        <v>149</v>
      </c>
      <c r="O652" s="166">
        <v>1</v>
      </c>
      <c r="P652" s="83">
        <v>802000</v>
      </c>
      <c r="S652" s="122">
        <v>1</v>
      </c>
      <c r="T652" s="117">
        <v>15</v>
      </c>
      <c r="V652" s="79" t="str">
        <f>IF(AND(C652=2, T652&lt;&gt;""), _xlfn.IFNA(VLOOKUP(T652,'kk1'!$B$10:$C$109, 2, FALSE), ""), "")</f>
        <v>Aula Besar</v>
      </c>
      <c r="W652" s="117">
        <v>1</v>
      </c>
      <c r="X652" s="79" t="str">
        <f t="shared" si="74"/>
        <v>Baik</v>
      </c>
      <c r="Y652" s="79" t="str">
        <f t="shared" si="75"/>
        <v>Benar</v>
      </c>
      <c r="Z652" s="79">
        <f t="shared" si="76"/>
        <v>1</v>
      </c>
      <c r="AA652" s="79" t="str">
        <f t="shared" si="77"/>
        <v>update ta_kib_b set kd_ruang = 15 where idpemda = '10020010012000667'</v>
      </c>
      <c r="AB652" s="79" t="str">
        <f t="shared" si="78"/>
        <v>Ta_Fn_KIB_B_Sensus</v>
      </c>
      <c r="AC652" s="79" t="str">
        <f t="shared" si="79"/>
        <v>update Ta_Fn_KIB_B_Sensus set sensus = 1 where idpemda = '10020010012000667'</v>
      </c>
      <c r="AD652" s="79">
        <f>ROWS($B$13:B652)</f>
        <v>640</v>
      </c>
      <c r="AE652" s="79" t="str">
        <f>IF(W652='kk4-7'!$A$1, AD652, "")</f>
        <v/>
      </c>
      <c r="AF652" s="79" t="str">
        <f t="shared" si="80"/>
        <v/>
      </c>
    </row>
    <row r="653" spans="1:32" x14ac:dyDescent="0.25">
      <c r="A653" s="122">
        <f t="shared" si="81"/>
        <v>641</v>
      </c>
      <c r="B653" s="80" t="s">
        <v>1395</v>
      </c>
      <c r="C653" s="122">
        <v>2</v>
      </c>
      <c r="D653" s="79" t="s">
        <v>1377</v>
      </c>
      <c r="E653" s="79" t="s">
        <v>1378</v>
      </c>
      <c r="F653" s="120">
        <v>18</v>
      </c>
      <c r="G653" s="79">
        <v>2012</v>
      </c>
      <c r="H653" s="81" t="s">
        <v>429</v>
      </c>
      <c r="I653" s="81" t="s">
        <v>114</v>
      </c>
      <c r="J653" s="81" t="s">
        <v>114</v>
      </c>
      <c r="K653" s="79" t="s">
        <v>424</v>
      </c>
      <c r="L653" s="116" t="s">
        <v>738</v>
      </c>
      <c r="N653" s="79" t="s">
        <v>149</v>
      </c>
      <c r="O653" s="166">
        <v>1</v>
      </c>
      <c r="P653" s="83">
        <v>802000</v>
      </c>
      <c r="S653" s="122">
        <v>1</v>
      </c>
      <c r="T653" s="117">
        <v>15</v>
      </c>
      <c r="V653" s="79" t="str">
        <f>IF(AND(C653=2, T653&lt;&gt;""), _xlfn.IFNA(VLOOKUP(T653,'kk1'!$B$10:$C$109, 2, FALSE), ""), "")</f>
        <v>Aula Besar</v>
      </c>
      <c r="W653" s="117">
        <v>1</v>
      </c>
      <c r="X653" s="79" t="str">
        <f t="shared" si="74"/>
        <v>Baik</v>
      </c>
      <c r="Y653" s="79" t="str">
        <f t="shared" si="75"/>
        <v>Benar</v>
      </c>
      <c r="Z653" s="79">
        <f t="shared" si="76"/>
        <v>1</v>
      </c>
      <c r="AA653" s="79" t="str">
        <f t="shared" si="77"/>
        <v>update ta_kib_b set kd_ruang = 15 where idpemda = '10020010012000668'</v>
      </c>
      <c r="AB653" s="79" t="str">
        <f t="shared" si="78"/>
        <v>Ta_Fn_KIB_B_Sensus</v>
      </c>
      <c r="AC653" s="79" t="str">
        <f t="shared" si="79"/>
        <v>update Ta_Fn_KIB_B_Sensus set sensus = 1 where idpemda = '10020010012000668'</v>
      </c>
      <c r="AD653" s="79">
        <f>ROWS($B$13:B653)</f>
        <v>641</v>
      </c>
      <c r="AE653" s="79" t="str">
        <f>IF(W653='kk4-7'!$A$1, AD653, "")</f>
        <v/>
      </c>
      <c r="AF653" s="79" t="str">
        <f t="shared" si="80"/>
        <v/>
      </c>
    </row>
    <row r="654" spans="1:32" x14ac:dyDescent="0.25">
      <c r="A654" s="122">
        <f t="shared" si="81"/>
        <v>642</v>
      </c>
      <c r="B654" s="80" t="s">
        <v>1396</v>
      </c>
      <c r="C654" s="122">
        <v>2</v>
      </c>
      <c r="D654" s="79" t="s">
        <v>1377</v>
      </c>
      <c r="E654" s="79" t="s">
        <v>1378</v>
      </c>
      <c r="F654" s="120">
        <v>19</v>
      </c>
      <c r="G654" s="79">
        <v>2012</v>
      </c>
      <c r="H654" s="81" t="s">
        <v>429</v>
      </c>
      <c r="I654" s="81" t="s">
        <v>114</v>
      </c>
      <c r="J654" s="81" t="s">
        <v>114</v>
      </c>
      <c r="K654" s="79" t="s">
        <v>424</v>
      </c>
      <c r="L654" s="116" t="s">
        <v>738</v>
      </c>
      <c r="N654" s="79" t="s">
        <v>149</v>
      </c>
      <c r="O654" s="166">
        <v>1</v>
      </c>
      <c r="P654" s="83">
        <v>802000</v>
      </c>
      <c r="S654" s="122">
        <v>1</v>
      </c>
      <c r="T654" s="117">
        <v>15</v>
      </c>
      <c r="V654" s="79" t="str">
        <f>IF(AND(C654=2, T654&lt;&gt;""), _xlfn.IFNA(VLOOKUP(T654,'kk1'!$B$10:$C$109, 2, FALSE), ""), "")</f>
        <v>Aula Besar</v>
      </c>
      <c r="W654" s="117">
        <v>1</v>
      </c>
      <c r="X654" s="79" t="str">
        <f t="shared" ref="X654:X717" si="82">IF(W654=1,"Baik",IF(W654=2,"Kurang Baik",IF(W654=3,"Rusak Berat",IF(W654=4,"Tidak Ditemukan",""))))</f>
        <v>Baik</v>
      </c>
      <c r="Y654" s="79" t="str">
        <f t="shared" ref="Y654:Y717" si="83">IF(W654="", "Belum diisi", IF(OR(W654=1, W654=2, W654=3, W654=4), IF(W654&lt;S654, "Salah", "Benar"), "Salah" ))</f>
        <v>Benar</v>
      </c>
      <c r="Z654" s="79">
        <f t="shared" ref="Z654:Z717" si="84">IF(OR(W654="", Y654="Salah"), 0, 1)</f>
        <v>1</v>
      </c>
      <c r="AA654" s="79" t="str">
        <f t="shared" ref="AA654:AA717" si="85">IF(AND(C654=2, T654&lt;&gt;""), "update ta_kib_b set kd_ruang = "&amp;T654&amp;" where idpemda = '"&amp;B654&amp;"'", "")</f>
        <v>update ta_kib_b set kd_ruang = 15 where idpemda = '10020010012000669'</v>
      </c>
      <c r="AB654" s="79" t="str">
        <f t="shared" ref="AB654:AB717" si="86">IF(C654=1, "Ta_Fn_KIB_A_Sensus", IF(C654=2, "Ta_Fn_KIB_B_Sensus", IF(C654=3, "Ta_Fn_KIB_C_Sensus", IF(C654=4, "Ta_Fn_KIB_D_Sensus", IF(C654=5, "Ta_Fn_KIB_E_Sensus", "")))))</f>
        <v>Ta_Fn_KIB_B_Sensus</v>
      </c>
      <c r="AC654" s="79" t="str">
        <f t="shared" ref="AC654:AC717" si="87">IF(AND(W654&lt;&gt;"", AB654&lt;&gt;""), "update "&amp;AB654&amp;" set sensus = "&amp;W654&amp;" where idpemda = '"&amp;B654&amp;"'", "")</f>
        <v>update Ta_Fn_KIB_B_Sensus set sensus = 1 where idpemda = '10020010012000669'</v>
      </c>
      <c r="AD654" s="79">
        <f>ROWS($B$13:B654)</f>
        <v>642</v>
      </c>
      <c r="AE654" s="79" t="str">
        <f>IF(W654='kk4-7'!$A$1, AD654, "")</f>
        <v/>
      </c>
      <c r="AF654" s="79" t="str">
        <f t="shared" ref="AF654:AF717" si="88">IFERROR(SMALL($AE$13:$AE$1063, AD654), "")</f>
        <v/>
      </c>
    </row>
    <row r="655" spans="1:32" x14ac:dyDescent="0.25">
      <c r="A655" s="122">
        <f t="shared" ref="A655:A718" si="89">IF(B655&lt;&gt;"", A654+1, "")</f>
        <v>643</v>
      </c>
      <c r="B655" s="80" t="s">
        <v>1397</v>
      </c>
      <c r="C655" s="122">
        <v>2</v>
      </c>
      <c r="D655" s="79" t="s">
        <v>1377</v>
      </c>
      <c r="E655" s="79" t="s">
        <v>1378</v>
      </c>
      <c r="F655" s="120">
        <v>20</v>
      </c>
      <c r="G655" s="79">
        <v>2012</v>
      </c>
      <c r="H655" s="81" t="s">
        <v>429</v>
      </c>
      <c r="I655" s="81" t="s">
        <v>114</v>
      </c>
      <c r="J655" s="81" t="s">
        <v>114</v>
      </c>
      <c r="K655" s="79" t="s">
        <v>424</v>
      </c>
      <c r="L655" s="116" t="s">
        <v>738</v>
      </c>
      <c r="N655" s="79" t="s">
        <v>149</v>
      </c>
      <c r="O655" s="166">
        <v>1</v>
      </c>
      <c r="P655" s="83">
        <v>802000</v>
      </c>
      <c r="S655" s="122">
        <v>1</v>
      </c>
      <c r="T655" s="117">
        <v>15</v>
      </c>
      <c r="V655" s="79" t="str">
        <f>IF(AND(C655=2, T655&lt;&gt;""), _xlfn.IFNA(VLOOKUP(T655,'kk1'!$B$10:$C$109, 2, FALSE), ""), "")</f>
        <v>Aula Besar</v>
      </c>
      <c r="W655" s="117">
        <v>1</v>
      </c>
      <c r="X655" s="79" t="str">
        <f t="shared" si="82"/>
        <v>Baik</v>
      </c>
      <c r="Y655" s="79" t="str">
        <f t="shared" si="83"/>
        <v>Benar</v>
      </c>
      <c r="Z655" s="79">
        <f t="shared" si="84"/>
        <v>1</v>
      </c>
      <c r="AA655" s="79" t="str">
        <f t="shared" si="85"/>
        <v>update ta_kib_b set kd_ruang = 15 where idpemda = '10020010012000670'</v>
      </c>
      <c r="AB655" s="79" t="str">
        <f t="shared" si="86"/>
        <v>Ta_Fn_KIB_B_Sensus</v>
      </c>
      <c r="AC655" s="79" t="str">
        <f t="shared" si="87"/>
        <v>update Ta_Fn_KIB_B_Sensus set sensus = 1 where idpemda = '10020010012000670'</v>
      </c>
      <c r="AD655" s="79">
        <f>ROWS($B$13:B655)</f>
        <v>643</v>
      </c>
      <c r="AE655" s="79" t="str">
        <f>IF(W655='kk4-7'!$A$1, AD655, "")</f>
        <v/>
      </c>
      <c r="AF655" s="79" t="str">
        <f t="shared" si="88"/>
        <v/>
      </c>
    </row>
    <row r="656" spans="1:32" x14ac:dyDescent="0.25">
      <c r="A656" s="122">
        <f t="shared" si="89"/>
        <v>644</v>
      </c>
      <c r="B656" s="80" t="s">
        <v>1398</v>
      </c>
      <c r="C656" s="122">
        <v>2</v>
      </c>
      <c r="D656" s="79" t="s">
        <v>1377</v>
      </c>
      <c r="E656" s="79" t="s">
        <v>1378</v>
      </c>
      <c r="F656" s="120">
        <v>21</v>
      </c>
      <c r="G656" s="79">
        <v>2012</v>
      </c>
      <c r="H656" s="81" t="s">
        <v>429</v>
      </c>
      <c r="I656" s="81" t="s">
        <v>114</v>
      </c>
      <c r="J656" s="81" t="s">
        <v>114</v>
      </c>
      <c r="K656" s="79" t="s">
        <v>424</v>
      </c>
      <c r="L656" s="116" t="s">
        <v>738</v>
      </c>
      <c r="N656" s="79" t="s">
        <v>149</v>
      </c>
      <c r="O656" s="166">
        <v>1</v>
      </c>
      <c r="P656" s="83">
        <v>802000</v>
      </c>
      <c r="S656" s="122">
        <v>1</v>
      </c>
      <c r="T656" s="117">
        <v>15</v>
      </c>
      <c r="V656" s="79" t="str">
        <f>IF(AND(C656=2, T656&lt;&gt;""), _xlfn.IFNA(VLOOKUP(T656,'kk1'!$B$10:$C$109, 2, FALSE), ""), "")</f>
        <v>Aula Besar</v>
      </c>
      <c r="W656" s="117">
        <v>1</v>
      </c>
      <c r="X656" s="79" t="str">
        <f t="shared" si="82"/>
        <v>Baik</v>
      </c>
      <c r="Y656" s="79" t="str">
        <f t="shared" si="83"/>
        <v>Benar</v>
      </c>
      <c r="Z656" s="79">
        <f t="shared" si="84"/>
        <v>1</v>
      </c>
      <c r="AA656" s="79" t="str">
        <f t="shared" si="85"/>
        <v>update ta_kib_b set kd_ruang = 15 where idpemda = '10020010012000671'</v>
      </c>
      <c r="AB656" s="79" t="str">
        <f t="shared" si="86"/>
        <v>Ta_Fn_KIB_B_Sensus</v>
      </c>
      <c r="AC656" s="79" t="str">
        <f t="shared" si="87"/>
        <v>update Ta_Fn_KIB_B_Sensus set sensus = 1 where idpemda = '10020010012000671'</v>
      </c>
      <c r="AD656" s="79">
        <f>ROWS($B$13:B656)</f>
        <v>644</v>
      </c>
      <c r="AE656" s="79" t="str">
        <f>IF(W656='kk4-7'!$A$1, AD656, "")</f>
        <v/>
      </c>
      <c r="AF656" s="79" t="str">
        <f t="shared" si="88"/>
        <v/>
      </c>
    </row>
    <row r="657" spans="1:45" x14ac:dyDescent="0.25">
      <c r="A657" s="122">
        <f t="shared" si="89"/>
        <v>645</v>
      </c>
      <c r="B657" s="80" t="s">
        <v>1399</v>
      </c>
      <c r="C657" s="122">
        <v>2</v>
      </c>
      <c r="D657" s="79" t="s">
        <v>1377</v>
      </c>
      <c r="E657" s="79" t="s">
        <v>1378</v>
      </c>
      <c r="F657" s="120">
        <v>22</v>
      </c>
      <c r="G657" s="79">
        <v>2012</v>
      </c>
      <c r="H657" s="81" t="s">
        <v>429</v>
      </c>
      <c r="I657" s="81" t="s">
        <v>114</v>
      </c>
      <c r="J657" s="81" t="s">
        <v>114</v>
      </c>
      <c r="K657" s="79" t="s">
        <v>424</v>
      </c>
      <c r="L657" s="116" t="s">
        <v>738</v>
      </c>
      <c r="N657" s="79" t="s">
        <v>149</v>
      </c>
      <c r="O657" s="166">
        <v>1</v>
      </c>
      <c r="P657" s="83">
        <v>802000</v>
      </c>
      <c r="S657" s="122">
        <v>1</v>
      </c>
      <c r="T657" s="117">
        <v>15</v>
      </c>
      <c r="V657" s="79" t="str">
        <f>IF(AND(C657=2, T657&lt;&gt;""), _xlfn.IFNA(VLOOKUP(T657,'kk1'!$B$10:$C$109, 2, FALSE), ""), "")</f>
        <v>Aula Besar</v>
      </c>
      <c r="W657" s="117">
        <v>1</v>
      </c>
      <c r="X657" s="79" t="str">
        <f t="shared" si="82"/>
        <v>Baik</v>
      </c>
      <c r="Y657" s="79" t="str">
        <f t="shared" si="83"/>
        <v>Benar</v>
      </c>
      <c r="Z657" s="79">
        <f t="shared" si="84"/>
        <v>1</v>
      </c>
      <c r="AA657" s="79" t="str">
        <f t="shared" si="85"/>
        <v>update ta_kib_b set kd_ruang = 15 where idpemda = '10020010012000672'</v>
      </c>
      <c r="AB657" s="79" t="str">
        <f t="shared" si="86"/>
        <v>Ta_Fn_KIB_B_Sensus</v>
      </c>
      <c r="AC657" s="79" t="str">
        <f t="shared" si="87"/>
        <v>update Ta_Fn_KIB_B_Sensus set sensus = 1 where idpemda = '10020010012000672'</v>
      </c>
      <c r="AD657" s="79">
        <f>ROWS($B$13:B657)</f>
        <v>645</v>
      </c>
      <c r="AE657" s="79" t="str">
        <f>IF(W657='kk4-7'!$A$1, AD657, "")</f>
        <v/>
      </c>
      <c r="AF657" s="79" t="str">
        <f t="shared" si="88"/>
        <v/>
      </c>
    </row>
    <row r="658" spans="1:45" x14ac:dyDescent="0.25">
      <c r="A658" s="122">
        <f t="shared" si="89"/>
        <v>646</v>
      </c>
      <c r="B658" s="80" t="s">
        <v>1400</v>
      </c>
      <c r="C658" s="122">
        <v>2</v>
      </c>
      <c r="D658" s="79" t="s">
        <v>1377</v>
      </c>
      <c r="E658" s="79" t="s">
        <v>1378</v>
      </c>
      <c r="F658" s="120">
        <v>23</v>
      </c>
      <c r="G658" s="79">
        <v>2012</v>
      </c>
      <c r="H658" s="81" t="s">
        <v>429</v>
      </c>
      <c r="I658" s="81" t="s">
        <v>114</v>
      </c>
      <c r="J658" s="81" t="s">
        <v>114</v>
      </c>
      <c r="K658" s="79" t="s">
        <v>424</v>
      </c>
      <c r="L658" s="116" t="s">
        <v>738</v>
      </c>
      <c r="N658" s="79" t="s">
        <v>149</v>
      </c>
      <c r="O658" s="166">
        <v>1</v>
      </c>
      <c r="P658" s="83">
        <v>802000</v>
      </c>
      <c r="S658" s="122">
        <v>1</v>
      </c>
      <c r="T658" s="117">
        <v>15</v>
      </c>
      <c r="V658" s="79" t="str">
        <f>IF(AND(C658=2, T658&lt;&gt;""), _xlfn.IFNA(VLOOKUP(T658,'kk1'!$B$10:$C$109, 2, FALSE), ""), "")</f>
        <v>Aula Besar</v>
      </c>
      <c r="W658" s="117">
        <v>1</v>
      </c>
      <c r="X658" s="79" t="str">
        <f t="shared" si="82"/>
        <v>Baik</v>
      </c>
      <c r="Y658" s="79" t="str">
        <f t="shared" si="83"/>
        <v>Benar</v>
      </c>
      <c r="Z658" s="79">
        <f t="shared" si="84"/>
        <v>1</v>
      </c>
      <c r="AA658" s="79" t="str">
        <f t="shared" si="85"/>
        <v>update ta_kib_b set kd_ruang = 15 where idpemda = '10020010012000673'</v>
      </c>
      <c r="AB658" s="79" t="str">
        <f t="shared" si="86"/>
        <v>Ta_Fn_KIB_B_Sensus</v>
      </c>
      <c r="AC658" s="79" t="str">
        <f t="shared" si="87"/>
        <v>update Ta_Fn_KIB_B_Sensus set sensus = 1 where idpemda = '10020010012000673'</v>
      </c>
      <c r="AD658" s="79">
        <f>ROWS($B$13:B658)</f>
        <v>646</v>
      </c>
      <c r="AE658" s="79" t="str">
        <f>IF(W658='kk4-7'!$A$1, AD658, "")</f>
        <v/>
      </c>
      <c r="AF658" s="79" t="str">
        <f t="shared" si="88"/>
        <v/>
      </c>
    </row>
    <row r="659" spans="1:45" x14ac:dyDescent="0.25">
      <c r="A659" s="122">
        <f t="shared" si="89"/>
        <v>647</v>
      </c>
      <c r="B659" s="80" t="s">
        <v>1401</v>
      </c>
      <c r="C659" s="122">
        <v>2</v>
      </c>
      <c r="D659" s="79" t="s">
        <v>1377</v>
      </c>
      <c r="E659" s="79" t="s">
        <v>1378</v>
      </c>
      <c r="F659" s="120">
        <v>24</v>
      </c>
      <c r="G659" s="79">
        <v>2012</v>
      </c>
      <c r="H659" s="81" t="s">
        <v>429</v>
      </c>
      <c r="I659" s="81" t="s">
        <v>114</v>
      </c>
      <c r="J659" s="81" t="s">
        <v>114</v>
      </c>
      <c r="K659" s="79" t="s">
        <v>424</v>
      </c>
      <c r="L659" s="116" t="s">
        <v>738</v>
      </c>
      <c r="N659" s="79" t="s">
        <v>149</v>
      </c>
      <c r="O659" s="166">
        <v>1</v>
      </c>
      <c r="P659" s="83">
        <v>802000</v>
      </c>
      <c r="S659" s="122">
        <v>1</v>
      </c>
      <c r="T659" s="117">
        <v>15</v>
      </c>
      <c r="V659" s="79" t="str">
        <f>IF(AND(C659=2, T659&lt;&gt;""), _xlfn.IFNA(VLOOKUP(T659,'kk1'!$B$10:$C$109, 2, FALSE), ""), "")</f>
        <v>Aula Besar</v>
      </c>
      <c r="W659" s="117">
        <v>1</v>
      </c>
      <c r="X659" s="79" t="str">
        <f t="shared" si="82"/>
        <v>Baik</v>
      </c>
      <c r="Y659" s="79" t="str">
        <f t="shared" si="83"/>
        <v>Benar</v>
      </c>
      <c r="Z659" s="79">
        <f t="shared" si="84"/>
        <v>1</v>
      </c>
      <c r="AA659" s="79" t="str">
        <f t="shared" si="85"/>
        <v>update ta_kib_b set kd_ruang = 15 where idpemda = '10020010012000674'</v>
      </c>
      <c r="AB659" s="79" t="str">
        <f t="shared" si="86"/>
        <v>Ta_Fn_KIB_B_Sensus</v>
      </c>
      <c r="AC659" s="79" t="str">
        <f t="shared" si="87"/>
        <v>update Ta_Fn_KIB_B_Sensus set sensus = 1 where idpemda = '10020010012000674'</v>
      </c>
      <c r="AD659" s="79">
        <f>ROWS($B$13:B659)</f>
        <v>647</v>
      </c>
      <c r="AE659" s="79" t="str">
        <f>IF(W659='kk4-7'!$A$1, AD659, "")</f>
        <v/>
      </c>
      <c r="AF659" s="79" t="str">
        <f t="shared" si="88"/>
        <v/>
      </c>
    </row>
    <row r="660" spans="1:45" x14ac:dyDescent="0.25">
      <c r="A660" s="122">
        <f t="shared" si="89"/>
        <v>648</v>
      </c>
      <c r="B660" s="80" t="s">
        <v>1402</v>
      </c>
      <c r="C660" s="122">
        <v>2</v>
      </c>
      <c r="D660" s="79" t="s">
        <v>1377</v>
      </c>
      <c r="E660" s="79" t="s">
        <v>1378</v>
      </c>
      <c r="F660" s="120">
        <v>25</v>
      </c>
      <c r="G660" s="79">
        <v>2012</v>
      </c>
      <c r="H660" s="81" t="s">
        <v>429</v>
      </c>
      <c r="I660" s="81" t="s">
        <v>114</v>
      </c>
      <c r="J660" s="81" t="s">
        <v>114</v>
      </c>
      <c r="K660" s="79" t="s">
        <v>424</v>
      </c>
      <c r="L660" s="116" t="s">
        <v>738</v>
      </c>
      <c r="N660" s="79" t="s">
        <v>149</v>
      </c>
      <c r="O660" s="166">
        <v>1</v>
      </c>
      <c r="P660" s="83">
        <v>802000</v>
      </c>
      <c r="S660" s="122">
        <v>1</v>
      </c>
      <c r="T660" s="117">
        <v>15</v>
      </c>
      <c r="V660" s="79" t="str">
        <f>IF(AND(C660=2, T660&lt;&gt;""), _xlfn.IFNA(VLOOKUP(T660,'kk1'!$B$10:$C$109, 2, FALSE), ""), "")</f>
        <v>Aula Besar</v>
      </c>
      <c r="W660" s="117">
        <v>1</v>
      </c>
      <c r="X660" s="79" t="str">
        <f t="shared" si="82"/>
        <v>Baik</v>
      </c>
      <c r="Y660" s="79" t="str">
        <f t="shared" si="83"/>
        <v>Benar</v>
      </c>
      <c r="Z660" s="79">
        <f t="shared" si="84"/>
        <v>1</v>
      </c>
      <c r="AA660" s="79" t="str">
        <f t="shared" si="85"/>
        <v>update ta_kib_b set kd_ruang = 15 where idpemda = '10020010012000675'</v>
      </c>
      <c r="AB660" s="79" t="str">
        <f t="shared" si="86"/>
        <v>Ta_Fn_KIB_B_Sensus</v>
      </c>
      <c r="AC660" s="79" t="str">
        <f t="shared" si="87"/>
        <v>update Ta_Fn_KIB_B_Sensus set sensus = 1 where idpemda = '10020010012000675'</v>
      </c>
      <c r="AD660" s="79">
        <f>ROWS($B$13:B660)</f>
        <v>648</v>
      </c>
      <c r="AE660" s="79" t="str">
        <f>IF(W660='kk4-7'!$A$1, AD660, "")</f>
        <v/>
      </c>
      <c r="AF660" s="79" t="str">
        <f t="shared" si="88"/>
        <v/>
      </c>
    </row>
    <row r="661" spans="1:45" x14ac:dyDescent="0.25">
      <c r="A661" s="122">
        <f t="shared" si="89"/>
        <v>649</v>
      </c>
      <c r="B661" s="80" t="s">
        <v>1403</v>
      </c>
      <c r="C661" s="122">
        <v>2</v>
      </c>
      <c r="D661" s="79" t="s">
        <v>1377</v>
      </c>
      <c r="E661" s="79" t="s">
        <v>1378</v>
      </c>
      <c r="F661" s="120">
        <v>26</v>
      </c>
      <c r="G661" s="79">
        <v>2012</v>
      </c>
      <c r="H661" s="81" t="s">
        <v>429</v>
      </c>
      <c r="I661" s="81" t="s">
        <v>114</v>
      </c>
      <c r="J661" s="81" t="s">
        <v>114</v>
      </c>
      <c r="K661" s="79" t="s">
        <v>424</v>
      </c>
      <c r="L661" s="116" t="s">
        <v>738</v>
      </c>
      <c r="N661" s="79" t="s">
        <v>149</v>
      </c>
      <c r="O661" s="166">
        <v>1</v>
      </c>
      <c r="P661" s="83">
        <v>802000</v>
      </c>
      <c r="S661" s="122">
        <v>1</v>
      </c>
      <c r="T661" s="117">
        <v>15</v>
      </c>
      <c r="V661" s="79" t="str">
        <f>IF(AND(C661=2, T661&lt;&gt;""), _xlfn.IFNA(VLOOKUP(T661,'kk1'!$B$10:$C$109, 2, FALSE), ""), "")</f>
        <v>Aula Besar</v>
      </c>
      <c r="W661" s="117">
        <v>1</v>
      </c>
      <c r="X661" s="79" t="str">
        <f t="shared" si="82"/>
        <v>Baik</v>
      </c>
      <c r="Y661" s="79" t="str">
        <f t="shared" si="83"/>
        <v>Benar</v>
      </c>
      <c r="Z661" s="79">
        <f t="shared" si="84"/>
        <v>1</v>
      </c>
      <c r="AA661" s="79" t="str">
        <f t="shared" si="85"/>
        <v>update ta_kib_b set kd_ruang = 15 where idpemda = '10020010012000676'</v>
      </c>
      <c r="AB661" s="79" t="str">
        <f t="shared" si="86"/>
        <v>Ta_Fn_KIB_B_Sensus</v>
      </c>
      <c r="AC661" s="79" t="str">
        <f t="shared" si="87"/>
        <v>update Ta_Fn_KIB_B_Sensus set sensus = 1 where idpemda = '10020010012000676'</v>
      </c>
      <c r="AD661" s="79">
        <f>ROWS($B$13:B661)</f>
        <v>649</v>
      </c>
      <c r="AE661" s="79" t="str">
        <f>IF(W661='kk4-7'!$A$1, AD661, "")</f>
        <v/>
      </c>
      <c r="AF661" s="79" t="str">
        <f t="shared" si="88"/>
        <v/>
      </c>
    </row>
    <row r="662" spans="1:45" x14ac:dyDescent="0.25">
      <c r="A662" s="122">
        <f t="shared" si="89"/>
        <v>650</v>
      </c>
      <c r="B662" s="80" t="s">
        <v>1404</v>
      </c>
      <c r="C662" s="122">
        <v>2</v>
      </c>
      <c r="D662" s="79" t="s">
        <v>1377</v>
      </c>
      <c r="E662" s="79" t="s">
        <v>1378</v>
      </c>
      <c r="F662" s="120">
        <v>27</v>
      </c>
      <c r="G662" s="79">
        <v>2012</v>
      </c>
      <c r="H662" s="81" t="s">
        <v>429</v>
      </c>
      <c r="I662" s="81" t="s">
        <v>114</v>
      </c>
      <c r="J662" s="81" t="s">
        <v>114</v>
      </c>
      <c r="K662" s="79" t="s">
        <v>424</v>
      </c>
      <c r="L662" s="116" t="s">
        <v>738</v>
      </c>
      <c r="N662" s="79" t="s">
        <v>149</v>
      </c>
      <c r="O662" s="166">
        <v>1</v>
      </c>
      <c r="P662" s="83">
        <v>802000</v>
      </c>
      <c r="S662" s="122">
        <v>1</v>
      </c>
      <c r="T662" s="117">
        <v>15</v>
      </c>
      <c r="V662" s="79" t="str">
        <f>IF(AND(C662=2, T662&lt;&gt;""), _xlfn.IFNA(VLOOKUP(T662,'kk1'!$B$10:$C$109, 2, FALSE), ""), "")</f>
        <v>Aula Besar</v>
      </c>
      <c r="W662" s="117">
        <v>1</v>
      </c>
      <c r="X662" s="79" t="str">
        <f t="shared" si="82"/>
        <v>Baik</v>
      </c>
      <c r="Y662" s="79" t="str">
        <f t="shared" si="83"/>
        <v>Benar</v>
      </c>
      <c r="Z662" s="79">
        <f t="shared" si="84"/>
        <v>1</v>
      </c>
      <c r="AA662" s="79" t="str">
        <f t="shared" si="85"/>
        <v>update ta_kib_b set kd_ruang = 15 where idpemda = '10020010012000677'</v>
      </c>
      <c r="AB662" s="79" t="str">
        <f t="shared" si="86"/>
        <v>Ta_Fn_KIB_B_Sensus</v>
      </c>
      <c r="AC662" s="79" t="str">
        <f t="shared" si="87"/>
        <v>update Ta_Fn_KIB_B_Sensus set sensus = 1 where idpemda = '10020010012000677'</v>
      </c>
      <c r="AD662" s="79">
        <f>ROWS($B$13:B662)</f>
        <v>650</v>
      </c>
      <c r="AE662" s="79" t="str">
        <f>IF(W662='kk4-7'!$A$1, AD662, "")</f>
        <v/>
      </c>
      <c r="AF662" s="79" t="str">
        <f t="shared" si="88"/>
        <v/>
      </c>
    </row>
    <row r="663" spans="1:45" x14ac:dyDescent="0.25">
      <c r="A663" s="122">
        <f t="shared" si="89"/>
        <v>651</v>
      </c>
      <c r="B663" s="80" t="s">
        <v>1405</v>
      </c>
      <c r="C663" s="122">
        <v>2</v>
      </c>
      <c r="D663" s="79" t="s">
        <v>1377</v>
      </c>
      <c r="E663" s="79" t="s">
        <v>1378</v>
      </c>
      <c r="F663" s="120">
        <v>28</v>
      </c>
      <c r="G663" s="79">
        <v>2012</v>
      </c>
      <c r="H663" s="81" t="s">
        <v>429</v>
      </c>
      <c r="I663" s="81" t="s">
        <v>114</v>
      </c>
      <c r="J663" s="81" t="s">
        <v>114</v>
      </c>
      <c r="K663" s="79" t="s">
        <v>424</v>
      </c>
      <c r="L663" s="116" t="s">
        <v>738</v>
      </c>
      <c r="N663" s="79" t="s">
        <v>149</v>
      </c>
      <c r="O663" s="166">
        <v>1</v>
      </c>
      <c r="P663" s="83">
        <v>802000</v>
      </c>
      <c r="S663" s="122">
        <v>1</v>
      </c>
      <c r="T663" s="117">
        <v>15</v>
      </c>
      <c r="V663" s="79" t="str">
        <f>IF(AND(C663=2, T663&lt;&gt;""), _xlfn.IFNA(VLOOKUP(T663,'kk1'!$B$10:$C$109, 2, FALSE), ""), "")</f>
        <v>Aula Besar</v>
      </c>
      <c r="W663" s="117">
        <v>1</v>
      </c>
      <c r="X663" s="79" t="str">
        <f t="shared" si="82"/>
        <v>Baik</v>
      </c>
      <c r="Y663" s="79" t="str">
        <f t="shared" si="83"/>
        <v>Benar</v>
      </c>
      <c r="Z663" s="79">
        <f t="shared" si="84"/>
        <v>1</v>
      </c>
      <c r="AA663" s="79" t="str">
        <f t="shared" si="85"/>
        <v>update ta_kib_b set kd_ruang = 15 where idpemda = '10020010012000678'</v>
      </c>
      <c r="AB663" s="79" t="str">
        <f t="shared" si="86"/>
        <v>Ta_Fn_KIB_B_Sensus</v>
      </c>
      <c r="AC663" s="79" t="str">
        <f t="shared" si="87"/>
        <v>update Ta_Fn_KIB_B_Sensus set sensus = 1 where idpemda = '10020010012000678'</v>
      </c>
      <c r="AD663" s="79">
        <f>ROWS($B$13:B663)</f>
        <v>651</v>
      </c>
      <c r="AE663" s="79" t="str">
        <f>IF(W663='kk4-7'!$A$1, AD663, "")</f>
        <v/>
      </c>
      <c r="AF663" s="79" t="str">
        <f t="shared" si="88"/>
        <v/>
      </c>
    </row>
    <row r="664" spans="1:45" x14ac:dyDescent="0.25">
      <c r="A664" s="122">
        <f t="shared" si="89"/>
        <v>652</v>
      </c>
      <c r="B664" s="80" t="s">
        <v>1406</v>
      </c>
      <c r="C664" s="122">
        <v>2</v>
      </c>
      <c r="D664" s="79" t="s">
        <v>1377</v>
      </c>
      <c r="E664" s="79" t="s">
        <v>1378</v>
      </c>
      <c r="F664" s="120">
        <v>29</v>
      </c>
      <c r="G664" s="79">
        <v>2012</v>
      </c>
      <c r="H664" s="81" t="s">
        <v>429</v>
      </c>
      <c r="I664" s="81" t="s">
        <v>114</v>
      </c>
      <c r="J664" s="81" t="s">
        <v>114</v>
      </c>
      <c r="K664" s="79" t="s">
        <v>424</v>
      </c>
      <c r="L664" s="116" t="s">
        <v>738</v>
      </c>
      <c r="N664" s="79" t="s">
        <v>149</v>
      </c>
      <c r="O664" s="166">
        <v>1</v>
      </c>
      <c r="P664" s="83">
        <v>802000</v>
      </c>
      <c r="S664" s="122">
        <v>1</v>
      </c>
      <c r="T664" s="117">
        <v>15</v>
      </c>
      <c r="V664" s="79" t="str">
        <f>IF(AND(C664=2, T664&lt;&gt;""), _xlfn.IFNA(VLOOKUP(T664,'kk1'!$B$10:$C$109, 2, FALSE), ""), "")</f>
        <v>Aula Besar</v>
      </c>
      <c r="W664" s="117">
        <v>1</v>
      </c>
      <c r="X664" s="79" t="str">
        <f t="shared" si="82"/>
        <v>Baik</v>
      </c>
      <c r="Y664" s="79" t="str">
        <f t="shared" si="83"/>
        <v>Benar</v>
      </c>
      <c r="Z664" s="79">
        <f t="shared" si="84"/>
        <v>1</v>
      </c>
      <c r="AA664" s="79" t="str">
        <f t="shared" si="85"/>
        <v>update ta_kib_b set kd_ruang = 15 where idpemda = '10020010012000679'</v>
      </c>
      <c r="AB664" s="79" t="str">
        <f t="shared" si="86"/>
        <v>Ta_Fn_KIB_B_Sensus</v>
      </c>
      <c r="AC664" s="79" t="str">
        <f t="shared" si="87"/>
        <v>update Ta_Fn_KIB_B_Sensus set sensus = 1 where idpemda = '10020010012000679'</v>
      </c>
      <c r="AD664" s="79">
        <f>ROWS($B$13:B664)</f>
        <v>652</v>
      </c>
      <c r="AE664" s="79" t="str">
        <f>IF(W664='kk4-7'!$A$1, AD664, "")</f>
        <v/>
      </c>
      <c r="AF664" s="79" t="str">
        <f t="shared" si="88"/>
        <v/>
      </c>
    </row>
    <row r="665" spans="1:45" x14ac:dyDescent="0.25">
      <c r="A665" s="122">
        <f t="shared" si="89"/>
        <v>653</v>
      </c>
      <c r="B665" s="80" t="s">
        <v>1407</v>
      </c>
      <c r="C665" s="122">
        <v>2</v>
      </c>
      <c r="D665" s="79" t="s">
        <v>1377</v>
      </c>
      <c r="E665" s="79" t="s">
        <v>1378</v>
      </c>
      <c r="F665" s="120">
        <v>30</v>
      </c>
      <c r="G665" s="79">
        <v>2012</v>
      </c>
      <c r="H665" s="81" t="s">
        <v>429</v>
      </c>
      <c r="I665" s="81" t="s">
        <v>114</v>
      </c>
      <c r="J665" s="81" t="s">
        <v>114</v>
      </c>
      <c r="K665" s="79" t="s">
        <v>424</v>
      </c>
      <c r="L665" s="116" t="s">
        <v>738</v>
      </c>
      <c r="N665" s="79" t="s">
        <v>149</v>
      </c>
      <c r="O665" s="166">
        <v>1</v>
      </c>
      <c r="P665" s="83">
        <v>802000</v>
      </c>
      <c r="S665" s="122">
        <v>1</v>
      </c>
      <c r="T665" s="117">
        <v>15</v>
      </c>
      <c r="V665" s="79" t="str">
        <f>IF(AND(C665=2, T665&lt;&gt;""), _xlfn.IFNA(VLOOKUP(T665,'kk1'!$B$10:$C$109, 2, FALSE), ""), "")</f>
        <v>Aula Besar</v>
      </c>
      <c r="W665" s="117">
        <v>1</v>
      </c>
      <c r="X665" s="79" t="str">
        <f t="shared" si="82"/>
        <v>Baik</v>
      </c>
      <c r="Y665" s="79" t="str">
        <f t="shared" si="83"/>
        <v>Benar</v>
      </c>
      <c r="Z665" s="79">
        <f t="shared" si="84"/>
        <v>1</v>
      </c>
      <c r="AA665" s="79" t="str">
        <f t="shared" si="85"/>
        <v>update ta_kib_b set kd_ruang = 15 where idpemda = '10020010012000680'</v>
      </c>
      <c r="AB665" s="79" t="str">
        <f t="shared" si="86"/>
        <v>Ta_Fn_KIB_B_Sensus</v>
      </c>
      <c r="AC665" s="79" t="str">
        <f t="shared" si="87"/>
        <v>update Ta_Fn_KIB_B_Sensus set sensus = 1 where idpemda = '10020010012000680'</v>
      </c>
      <c r="AD665" s="79">
        <f>ROWS($B$13:B665)</f>
        <v>653</v>
      </c>
      <c r="AE665" s="79" t="str">
        <f>IF(W665='kk4-7'!$A$1, AD665, "")</f>
        <v/>
      </c>
      <c r="AF665" s="79" t="str">
        <f t="shared" si="88"/>
        <v/>
      </c>
    </row>
    <row r="666" spans="1:45" s="133" customFormat="1" x14ac:dyDescent="0.25">
      <c r="A666" s="135">
        <f t="shared" si="89"/>
        <v>654</v>
      </c>
      <c r="B666" s="134" t="s">
        <v>1408</v>
      </c>
      <c r="C666" s="135">
        <v>2</v>
      </c>
      <c r="D666" s="133" t="s">
        <v>1377</v>
      </c>
      <c r="E666" s="133" t="s">
        <v>1378</v>
      </c>
      <c r="F666" s="136">
        <v>31</v>
      </c>
      <c r="G666" s="133">
        <v>2013</v>
      </c>
      <c r="H666" s="133" t="s">
        <v>114</v>
      </c>
      <c r="I666" s="133" t="s">
        <v>114</v>
      </c>
      <c r="J666" s="133" t="s">
        <v>114</v>
      </c>
      <c r="K666" s="133" t="s">
        <v>424</v>
      </c>
      <c r="L666" s="136" t="s">
        <v>738</v>
      </c>
      <c r="N666" s="133" t="s">
        <v>149</v>
      </c>
      <c r="O666" s="168">
        <v>1</v>
      </c>
      <c r="P666" s="138">
        <v>22230000</v>
      </c>
      <c r="Q666" s="133" t="s">
        <v>1409</v>
      </c>
      <c r="R666" s="133" t="s">
        <v>2168</v>
      </c>
      <c r="S666" s="135">
        <v>1</v>
      </c>
      <c r="T666" s="135">
        <v>8</v>
      </c>
      <c r="V666" s="133" t="str">
        <f>IF(AND(C666=2, T666&lt;&gt;""), _xlfn.IFNA(VLOOKUP(T666,'kk1'!$B$10:$C$109, 2, FALSE), ""), "")</f>
        <v>Ruang Sekretariat</v>
      </c>
      <c r="W666" s="135"/>
      <c r="X666" s="133" t="str">
        <f t="shared" si="82"/>
        <v/>
      </c>
      <c r="Y666" s="133" t="str">
        <f t="shared" si="83"/>
        <v>Belum diisi</v>
      </c>
      <c r="Z666" s="133">
        <f t="shared" si="84"/>
        <v>0</v>
      </c>
      <c r="AA666" s="133" t="str">
        <f t="shared" si="85"/>
        <v>update ta_kib_b set kd_ruang = 8 where idpemda = '10020010012000681'</v>
      </c>
      <c r="AB666" s="133" t="str">
        <f t="shared" si="86"/>
        <v>Ta_Fn_KIB_B_Sensus</v>
      </c>
      <c r="AC666" s="133" t="str">
        <f t="shared" si="87"/>
        <v/>
      </c>
      <c r="AD666" s="133">
        <f>ROWS($B$13:B666)</f>
        <v>654</v>
      </c>
      <c r="AE666" s="133">
        <f>IF(W666='kk4-7'!$A$1, AD666, "")</f>
        <v>654</v>
      </c>
      <c r="AF666" s="133" t="str">
        <f t="shared" si="88"/>
        <v/>
      </c>
      <c r="AH666" s="137"/>
      <c r="AI666" s="138"/>
      <c r="AJ666" s="137"/>
      <c r="AK666" s="138"/>
      <c r="AL666" s="137"/>
      <c r="AM666" s="138"/>
      <c r="AN666" s="137"/>
      <c r="AO666" s="138"/>
      <c r="AP666" s="137"/>
      <c r="AQ666" s="138"/>
      <c r="AR666" s="139"/>
      <c r="AS666" s="138"/>
    </row>
    <row r="667" spans="1:45" s="133" customFormat="1" x14ac:dyDescent="0.25">
      <c r="A667" s="135">
        <f t="shared" si="89"/>
        <v>655</v>
      </c>
      <c r="B667" s="134" t="s">
        <v>1410</v>
      </c>
      <c r="C667" s="135">
        <v>2</v>
      </c>
      <c r="D667" s="133" t="s">
        <v>1377</v>
      </c>
      <c r="E667" s="133" t="s">
        <v>1378</v>
      </c>
      <c r="F667" s="136">
        <v>32</v>
      </c>
      <c r="G667" s="133">
        <v>2015</v>
      </c>
      <c r="H667" s="133" t="s">
        <v>429</v>
      </c>
      <c r="I667" s="133" t="s">
        <v>114</v>
      </c>
      <c r="J667" s="133" t="s">
        <v>114</v>
      </c>
      <c r="L667" s="136" t="s">
        <v>529</v>
      </c>
      <c r="N667" s="133" t="s">
        <v>149</v>
      </c>
      <c r="O667" s="168">
        <v>1</v>
      </c>
      <c r="P667" s="138">
        <v>7700000</v>
      </c>
      <c r="Q667" s="133" t="s">
        <v>1411</v>
      </c>
      <c r="R667" s="133" t="s">
        <v>2167</v>
      </c>
      <c r="S667" s="135">
        <v>1</v>
      </c>
      <c r="T667" s="135">
        <v>8</v>
      </c>
      <c r="V667" s="133" t="str">
        <f>IF(AND(C667=2, T667&lt;&gt;""), _xlfn.IFNA(VLOOKUP(T667,'kk1'!$B$10:$C$109, 2, FALSE), ""), "")</f>
        <v>Ruang Sekretariat</v>
      </c>
      <c r="W667" s="135"/>
      <c r="X667" s="133" t="str">
        <f t="shared" si="82"/>
        <v/>
      </c>
      <c r="Y667" s="133" t="str">
        <f t="shared" si="83"/>
        <v>Belum diisi</v>
      </c>
      <c r="Z667" s="133">
        <f t="shared" si="84"/>
        <v>0</v>
      </c>
      <c r="AA667" s="133" t="str">
        <f t="shared" si="85"/>
        <v>update ta_kib_b set kd_ruang = 8 where idpemda = '10020010012000682'</v>
      </c>
      <c r="AB667" s="133" t="str">
        <f t="shared" si="86"/>
        <v>Ta_Fn_KIB_B_Sensus</v>
      </c>
      <c r="AC667" s="133" t="str">
        <f t="shared" si="87"/>
        <v/>
      </c>
      <c r="AD667" s="133">
        <f>ROWS($B$13:B667)</f>
        <v>655</v>
      </c>
      <c r="AE667" s="133">
        <f>IF(W667='kk4-7'!$A$1, AD667, "")</f>
        <v>655</v>
      </c>
      <c r="AF667" s="133" t="str">
        <f t="shared" si="88"/>
        <v/>
      </c>
      <c r="AH667" s="137"/>
      <c r="AI667" s="138"/>
      <c r="AJ667" s="137"/>
      <c r="AK667" s="138"/>
      <c r="AL667" s="137"/>
      <c r="AM667" s="138"/>
      <c r="AN667" s="137"/>
      <c r="AO667" s="138"/>
      <c r="AP667" s="137"/>
      <c r="AQ667" s="138"/>
      <c r="AR667" s="139"/>
      <c r="AS667" s="138"/>
    </row>
    <row r="668" spans="1:45" x14ac:dyDescent="0.25">
      <c r="A668" s="122">
        <f t="shared" si="89"/>
        <v>656</v>
      </c>
      <c r="B668" s="80" t="s">
        <v>1412</v>
      </c>
      <c r="C668" s="122">
        <v>2</v>
      </c>
      <c r="D668" s="79" t="s">
        <v>1413</v>
      </c>
      <c r="E668" s="79" t="s">
        <v>1414</v>
      </c>
      <c r="F668" s="120">
        <v>1</v>
      </c>
      <c r="G668" s="79">
        <v>2016</v>
      </c>
      <c r="H668" s="81" t="s">
        <v>453</v>
      </c>
      <c r="I668" s="81" t="s">
        <v>114</v>
      </c>
      <c r="J668" s="81" t="s">
        <v>114</v>
      </c>
      <c r="K668" s="79" t="s">
        <v>424</v>
      </c>
      <c r="L668" s="116" t="s">
        <v>114</v>
      </c>
      <c r="N668" s="79" t="s">
        <v>149</v>
      </c>
      <c r="O668" s="166">
        <v>1</v>
      </c>
      <c r="P668" s="83">
        <v>5950000</v>
      </c>
      <c r="Q668" s="79" t="s">
        <v>1415</v>
      </c>
      <c r="S668" s="122">
        <v>1</v>
      </c>
      <c r="T668" s="117">
        <v>1</v>
      </c>
      <c r="V668" s="79" t="str">
        <f>IF(AND(C668=2, T668&lt;&gt;""), _xlfn.IFNA(VLOOKUP(T668,'kk1'!$B$10:$C$109, 2, FALSE), ""), "")</f>
        <v>Ruang Kepala</v>
      </c>
      <c r="X668" s="79" t="str">
        <f t="shared" si="82"/>
        <v/>
      </c>
      <c r="Y668" s="79" t="str">
        <f t="shared" si="83"/>
        <v>Belum diisi</v>
      </c>
      <c r="Z668" s="79">
        <f t="shared" si="84"/>
        <v>0</v>
      </c>
      <c r="AA668" s="79" t="str">
        <f t="shared" si="85"/>
        <v>update ta_kib_b set kd_ruang = 1 where idpemda = '10020010012000799'</v>
      </c>
      <c r="AB668" s="79" t="str">
        <f t="shared" si="86"/>
        <v>Ta_Fn_KIB_B_Sensus</v>
      </c>
      <c r="AC668" s="79" t="str">
        <f t="shared" si="87"/>
        <v/>
      </c>
      <c r="AD668" s="79">
        <f>ROWS($B$13:B668)</f>
        <v>656</v>
      </c>
      <c r="AE668" s="79">
        <f>IF(W668='kk4-7'!$A$1, AD668, "")</f>
        <v>656</v>
      </c>
      <c r="AF668" s="79" t="str">
        <f t="shared" si="88"/>
        <v/>
      </c>
    </row>
    <row r="669" spans="1:45" x14ac:dyDescent="0.25">
      <c r="A669" s="122">
        <f t="shared" si="89"/>
        <v>657</v>
      </c>
      <c r="B669" s="80" t="s">
        <v>1416</v>
      </c>
      <c r="C669" s="122">
        <v>2</v>
      </c>
      <c r="D669" s="79" t="s">
        <v>1417</v>
      </c>
      <c r="E669" s="79" t="s">
        <v>1418</v>
      </c>
      <c r="F669" s="120">
        <v>1</v>
      </c>
      <c r="G669" s="79">
        <v>2021</v>
      </c>
      <c r="H669" s="81" t="s">
        <v>1419</v>
      </c>
      <c r="I669" s="81" t="s">
        <v>1420</v>
      </c>
      <c r="J669" s="81" t="s">
        <v>114</v>
      </c>
      <c r="L669" s="116" t="s">
        <v>1421</v>
      </c>
      <c r="N669" s="79" t="s">
        <v>149</v>
      </c>
      <c r="O669" s="166">
        <v>1</v>
      </c>
      <c r="P669" s="83">
        <v>15000000</v>
      </c>
      <c r="Q669" s="79" t="s">
        <v>1422</v>
      </c>
      <c r="S669" s="122">
        <v>1</v>
      </c>
      <c r="T669" s="117">
        <v>23</v>
      </c>
      <c r="V669" s="79" t="str">
        <f>IF(AND(C669=2, T669&lt;&gt;""), _xlfn.IFNA(VLOOKUP(T669,'kk1'!$B$10:$C$109, 2, FALSE), ""), "")</f>
        <v>Balai Penyuluh KARANGPANDAN</v>
      </c>
      <c r="X669" s="79" t="str">
        <f t="shared" si="82"/>
        <v/>
      </c>
      <c r="Y669" s="79" t="str">
        <f t="shared" si="83"/>
        <v>Belum diisi</v>
      </c>
      <c r="Z669" s="79">
        <f t="shared" si="84"/>
        <v>0</v>
      </c>
      <c r="AA669" s="79" t="str">
        <f t="shared" si="85"/>
        <v>update ta_kib_b set kd_ruang = 23 where idpemda = '10020010012001133'</v>
      </c>
      <c r="AB669" s="79" t="str">
        <f t="shared" si="86"/>
        <v>Ta_Fn_KIB_B_Sensus</v>
      </c>
      <c r="AC669" s="79" t="str">
        <f t="shared" si="87"/>
        <v/>
      </c>
      <c r="AD669" s="79">
        <f>ROWS($B$13:B669)</f>
        <v>657</v>
      </c>
      <c r="AE669" s="79">
        <f>IF(W669='kk4-7'!$A$1, AD669, "")</f>
        <v>657</v>
      </c>
      <c r="AF669" s="79" t="str">
        <f t="shared" si="88"/>
        <v/>
      </c>
    </row>
    <row r="670" spans="1:45" x14ac:dyDescent="0.25">
      <c r="A670" s="122">
        <f t="shared" si="89"/>
        <v>658</v>
      </c>
      <c r="B670" s="80" t="s">
        <v>1423</v>
      </c>
      <c r="C670" s="122">
        <v>2</v>
      </c>
      <c r="D670" s="79" t="s">
        <v>1424</v>
      </c>
      <c r="E670" s="79" t="s">
        <v>1425</v>
      </c>
      <c r="F670" s="120">
        <v>1</v>
      </c>
      <c r="G670" s="79">
        <v>2015</v>
      </c>
      <c r="H670" s="81" t="s">
        <v>1426</v>
      </c>
      <c r="I670" s="132" t="s">
        <v>2187</v>
      </c>
      <c r="J670" s="81" t="s">
        <v>114</v>
      </c>
      <c r="K670" s="79" t="s">
        <v>424</v>
      </c>
      <c r="L670" s="165" t="s">
        <v>2192</v>
      </c>
      <c r="N670" s="79" t="s">
        <v>149</v>
      </c>
      <c r="O670" s="166">
        <v>1</v>
      </c>
      <c r="P670" s="83">
        <v>2017630</v>
      </c>
      <c r="R670" s="132" t="s">
        <v>2188</v>
      </c>
      <c r="S670" s="122">
        <v>1</v>
      </c>
      <c r="T670" s="117">
        <v>8</v>
      </c>
      <c r="V670" s="79" t="str">
        <f>IF(AND(C670=2, T670&lt;&gt;""), _xlfn.IFNA(VLOOKUP(T670,'kk1'!$B$10:$C$109, 2, FALSE), ""), "")</f>
        <v>Ruang Sekretariat</v>
      </c>
      <c r="W670" s="117">
        <v>1</v>
      </c>
      <c r="X670" s="79" t="str">
        <f t="shared" si="82"/>
        <v>Baik</v>
      </c>
      <c r="Y670" s="79" t="str">
        <f t="shared" si="83"/>
        <v>Benar</v>
      </c>
      <c r="Z670" s="79">
        <f t="shared" si="84"/>
        <v>1</v>
      </c>
      <c r="AA670" s="79" t="str">
        <f t="shared" si="85"/>
        <v>update ta_kib_b set kd_ruang = 8 where idpemda = '18020010012000286'</v>
      </c>
      <c r="AB670" s="79" t="str">
        <f t="shared" si="86"/>
        <v>Ta_Fn_KIB_B_Sensus</v>
      </c>
      <c r="AC670" s="79" t="str">
        <f t="shared" si="87"/>
        <v>update Ta_Fn_KIB_B_Sensus set sensus = 1 where idpemda = '18020010012000286'</v>
      </c>
      <c r="AD670" s="79">
        <f>ROWS($B$13:B670)</f>
        <v>658</v>
      </c>
      <c r="AE670" s="79" t="str">
        <f>IF(W670='kk4-7'!$A$1, AD670, "")</f>
        <v/>
      </c>
      <c r="AF670" s="79" t="str">
        <f t="shared" si="88"/>
        <v/>
      </c>
    </row>
    <row r="671" spans="1:45" x14ac:dyDescent="0.25">
      <c r="A671" s="122">
        <f t="shared" si="89"/>
        <v>659</v>
      </c>
      <c r="B671" s="80" t="s">
        <v>1427</v>
      </c>
      <c r="C671" s="122">
        <v>2</v>
      </c>
      <c r="D671" s="79" t="s">
        <v>1424</v>
      </c>
      <c r="E671" s="79" t="s">
        <v>1425</v>
      </c>
      <c r="F671" s="120">
        <v>2</v>
      </c>
      <c r="G671" s="79">
        <v>2015</v>
      </c>
      <c r="H671" s="81" t="s">
        <v>1426</v>
      </c>
      <c r="I671" s="132" t="s">
        <v>2187</v>
      </c>
      <c r="K671" s="79" t="s">
        <v>424</v>
      </c>
      <c r="L671" s="165" t="s">
        <v>2192</v>
      </c>
      <c r="N671" s="79" t="s">
        <v>149</v>
      </c>
      <c r="O671" s="166">
        <v>1</v>
      </c>
      <c r="P671" s="83">
        <v>2017630</v>
      </c>
      <c r="R671" s="132" t="s">
        <v>2189</v>
      </c>
      <c r="S671" s="122">
        <v>1</v>
      </c>
      <c r="T671" s="117">
        <v>14</v>
      </c>
      <c r="V671" s="79" t="str">
        <f>IF(AND(C671=2, T671&lt;&gt;""), _xlfn.IFNA(VLOOKUP(T671,'kk1'!$B$10:$C$109, 2, FALSE), ""), "")</f>
        <v>Ruang Bidang PP, PA</v>
      </c>
      <c r="W671" s="117">
        <v>1</v>
      </c>
      <c r="X671" s="79" t="str">
        <f t="shared" si="82"/>
        <v>Baik</v>
      </c>
      <c r="Y671" s="79" t="str">
        <f t="shared" si="83"/>
        <v>Benar</v>
      </c>
      <c r="Z671" s="79">
        <f t="shared" si="84"/>
        <v>1</v>
      </c>
      <c r="AA671" s="79" t="str">
        <f t="shared" si="85"/>
        <v>update ta_kib_b set kd_ruang = 14 where idpemda = '18020010012000287'</v>
      </c>
      <c r="AB671" s="79" t="str">
        <f t="shared" si="86"/>
        <v>Ta_Fn_KIB_B_Sensus</v>
      </c>
      <c r="AC671" s="79" t="str">
        <f t="shared" si="87"/>
        <v>update Ta_Fn_KIB_B_Sensus set sensus = 1 where idpemda = '18020010012000287'</v>
      </c>
      <c r="AD671" s="79">
        <f>ROWS($B$13:B671)</f>
        <v>659</v>
      </c>
      <c r="AE671" s="79" t="str">
        <f>IF(W671='kk4-7'!$A$1, AD671, "")</f>
        <v/>
      </c>
      <c r="AF671" s="79" t="str">
        <f t="shared" si="88"/>
        <v/>
      </c>
    </row>
    <row r="672" spans="1:45" x14ac:dyDescent="0.25">
      <c r="A672" s="122">
        <f t="shared" si="89"/>
        <v>660</v>
      </c>
      <c r="B672" s="80" t="s">
        <v>1428</v>
      </c>
      <c r="C672" s="122">
        <v>2</v>
      </c>
      <c r="D672" s="79" t="s">
        <v>1424</v>
      </c>
      <c r="E672" s="79" t="s">
        <v>1425</v>
      </c>
      <c r="F672" s="120">
        <v>3</v>
      </c>
      <c r="G672" s="79">
        <v>2015</v>
      </c>
      <c r="H672" s="81" t="s">
        <v>1426</v>
      </c>
      <c r="I672" s="132" t="s">
        <v>2187</v>
      </c>
      <c r="J672" s="81" t="s">
        <v>114</v>
      </c>
      <c r="K672" s="79" t="s">
        <v>424</v>
      </c>
      <c r="L672" s="165" t="s">
        <v>2192</v>
      </c>
      <c r="N672" s="79" t="s">
        <v>149</v>
      </c>
      <c r="O672" s="166">
        <v>1</v>
      </c>
      <c r="P672" s="83">
        <v>2017630</v>
      </c>
      <c r="R672" s="132" t="s">
        <v>58</v>
      </c>
      <c r="S672" s="122">
        <v>1</v>
      </c>
      <c r="T672" s="117">
        <v>2</v>
      </c>
      <c r="V672" s="79" t="str">
        <f>IF(AND(C672=2, T672&lt;&gt;""), _xlfn.IFNA(VLOOKUP(T672,'kk1'!$B$10:$C$109, 2, FALSE), ""), "")</f>
        <v>Ruang Sekretaris</v>
      </c>
      <c r="W672" s="117">
        <v>1</v>
      </c>
      <c r="X672" s="79" t="str">
        <f t="shared" si="82"/>
        <v>Baik</v>
      </c>
      <c r="Y672" s="79" t="str">
        <f t="shared" si="83"/>
        <v>Benar</v>
      </c>
      <c r="Z672" s="79">
        <f t="shared" si="84"/>
        <v>1</v>
      </c>
      <c r="AA672" s="79" t="str">
        <f t="shared" si="85"/>
        <v>update ta_kib_b set kd_ruang = 2 where idpemda = '18020010012000288'</v>
      </c>
      <c r="AB672" s="79" t="str">
        <f t="shared" si="86"/>
        <v>Ta_Fn_KIB_B_Sensus</v>
      </c>
      <c r="AC672" s="79" t="str">
        <f t="shared" si="87"/>
        <v>update Ta_Fn_KIB_B_Sensus set sensus = 1 where idpemda = '18020010012000288'</v>
      </c>
      <c r="AD672" s="79">
        <f>ROWS($B$13:B672)</f>
        <v>660</v>
      </c>
      <c r="AE672" s="79" t="str">
        <f>IF(W672='kk4-7'!$A$1, AD672, "")</f>
        <v/>
      </c>
      <c r="AF672" s="79" t="str">
        <f t="shared" si="88"/>
        <v/>
      </c>
    </row>
    <row r="673" spans="1:45" x14ac:dyDescent="0.25">
      <c r="A673" s="122">
        <f t="shared" si="89"/>
        <v>661</v>
      </c>
      <c r="B673" s="80" t="s">
        <v>1429</v>
      </c>
      <c r="C673" s="122">
        <v>2</v>
      </c>
      <c r="D673" s="79" t="s">
        <v>1424</v>
      </c>
      <c r="E673" s="79" t="s">
        <v>1425</v>
      </c>
      <c r="F673" s="120">
        <v>4</v>
      </c>
      <c r="G673" s="79">
        <v>2015</v>
      </c>
      <c r="H673" s="81" t="s">
        <v>1426</v>
      </c>
      <c r="I673" s="132" t="s">
        <v>2187</v>
      </c>
      <c r="J673" s="81" t="s">
        <v>114</v>
      </c>
      <c r="K673" s="79" t="s">
        <v>424</v>
      </c>
      <c r="L673" s="165" t="s">
        <v>2192</v>
      </c>
      <c r="N673" s="79" t="s">
        <v>149</v>
      </c>
      <c r="O673" s="166">
        <v>1</v>
      </c>
      <c r="P673" s="83">
        <v>2017630</v>
      </c>
      <c r="R673" s="132" t="s">
        <v>2190</v>
      </c>
      <c r="S673" s="122">
        <v>1</v>
      </c>
      <c r="T673" s="117">
        <v>9</v>
      </c>
      <c r="V673" s="79" t="str">
        <f>IF(AND(C673=2, T673&lt;&gt;""), _xlfn.IFNA(VLOOKUP(T673,'kk1'!$B$10:$C$109, 2, FALSE), ""), "")</f>
        <v>Ruang Gudang 1</v>
      </c>
      <c r="W673" s="117">
        <v>1</v>
      </c>
      <c r="X673" s="79" t="str">
        <f t="shared" si="82"/>
        <v>Baik</v>
      </c>
      <c r="Y673" s="79" t="str">
        <f t="shared" si="83"/>
        <v>Benar</v>
      </c>
      <c r="Z673" s="79">
        <f t="shared" si="84"/>
        <v>1</v>
      </c>
      <c r="AA673" s="79" t="str">
        <f t="shared" si="85"/>
        <v>update ta_kib_b set kd_ruang = 9 where idpemda = '18020010012000289'</v>
      </c>
      <c r="AB673" s="79" t="str">
        <f t="shared" si="86"/>
        <v>Ta_Fn_KIB_B_Sensus</v>
      </c>
      <c r="AC673" s="79" t="str">
        <f t="shared" si="87"/>
        <v>update Ta_Fn_KIB_B_Sensus set sensus = 1 where idpemda = '18020010012000289'</v>
      </c>
      <c r="AD673" s="79">
        <f>ROWS($B$13:B673)</f>
        <v>661</v>
      </c>
      <c r="AE673" s="79" t="str">
        <f>IF(W673='kk4-7'!$A$1, AD673, "")</f>
        <v/>
      </c>
      <c r="AF673" s="79" t="str">
        <f t="shared" si="88"/>
        <v/>
      </c>
    </row>
    <row r="674" spans="1:45" x14ac:dyDescent="0.25">
      <c r="A674" s="122">
        <f t="shared" si="89"/>
        <v>662</v>
      </c>
      <c r="B674" s="80" t="s">
        <v>1430</v>
      </c>
      <c r="C674" s="122">
        <v>2</v>
      </c>
      <c r="D674" s="79" t="s">
        <v>1424</v>
      </c>
      <c r="E674" s="79" t="s">
        <v>1425</v>
      </c>
      <c r="F674" s="120">
        <v>5</v>
      </c>
      <c r="G674" s="79">
        <v>2015</v>
      </c>
      <c r="H674" s="81" t="s">
        <v>1426</v>
      </c>
      <c r="I674" s="132" t="s">
        <v>2187</v>
      </c>
      <c r="J674" s="81" t="s">
        <v>114</v>
      </c>
      <c r="K674" s="79" t="s">
        <v>424</v>
      </c>
      <c r="L674" s="165" t="s">
        <v>2192</v>
      </c>
      <c r="N674" s="79" t="s">
        <v>149</v>
      </c>
      <c r="O674" s="166">
        <v>1</v>
      </c>
      <c r="P674" s="83">
        <v>2017630</v>
      </c>
      <c r="R674" s="132" t="s">
        <v>2191</v>
      </c>
      <c r="S674" s="122">
        <v>1</v>
      </c>
      <c r="T674" s="117">
        <v>12</v>
      </c>
      <c r="V674" s="79" t="str">
        <f>IF(AND(C674=2, T674&lt;&gt;""), _xlfn.IFNA(VLOOKUP(T674,'kk1'!$B$10:$C$109, 2, FALSE), ""), "")</f>
        <v>Ruang Bidang KB</v>
      </c>
      <c r="W674" s="117">
        <v>1</v>
      </c>
      <c r="X674" s="79" t="str">
        <f t="shared" si="82"/>
        <v>Baik</v>
      </c>
      <c r="Y674" s="79" t="str">
        <f t="shared" si="83"/>
        <v>Benar</v>
      </c>
      <c r="Z674" s="79">
        <f t="shared" si="84"/>
        <v>1</v>
      </c>
      <c r="AA674" s="79" t="str">
        <f t="shared" si="85"/>
        <v>update ta_kib_b set kd_ruang = 12 where idpemda = '18020010012000290'</v>
      </c>
      <c r="AB674" s="79" t="str">
        <f t="shared" si="86"/>
        <v>Ta_Fn_KIB_B_Sensus</v>
      </c>
      <c r="AC674" s="79" t="str">
        <f t="shared" si="87"/>
        <v>update Ta_Fn_KIB_B_Sensus set sensus = 1 where idpemda = '18020010012000290'</v>
      </c>
      <c r="AD674" s="79">
        <f>ROWS($B$13:B674)</f>
        <v>662</v>
      </c>
      <c r="AE674" s="79" t="str">
        <f>IF(W674='kk4-7'!$A$1, AD674, "")</f>
        <v/>
      </c>
      <c r="AF674" s="79" t="str">
        <f t="shared" si="88"/>
        <v/>
      </c>
    </row>
    <row r="675" spans="1:45" x14ac:dyDescent="0.25">
      <c r="A675" s="122">
        <f t="shared" si="89"/>
        <v>663</v>
      </c>
      <c r="B675" s="80" t="s">
        <v>1431</v>
      </c>
      <c r="C675" s="122">
        <v>2</v>
      </c>
      <c r="D675" s="79" t="s">
        <v>1432</v>
      </c>
      <c r="E675" s="79" t="s">
        <v>1433</v>
      </c>
      <c r="F675" s="120">
        <v>1</v>
      </c>
      <c r="G675" s="79">
        <v>2014</v>
      </c>
      <c r="H675" s="81" t="s">
        <v>1434</v>
      </c>
      <c r="I675" s="81" t="s">
        <v>1435</v>
      </c>
      <c r="J675" s="81" t="s">
        <v>114</v>
      </c>
      <c r="N675" s="79" t="s">
        <v>149</v>
      </c>
      <c r="O675" s="166">
        <v>1</v>
      </c>
      <c r="P675" s="83">
        <v>1550000</v>
      </c>
      <c r="S675" s="122">
        <v>1</v>
      </c>
      <c r="T675" s="117">
        <v>1</v>
      </c>
      <c r="V675" s="79" t="str">
        <f>IF(AND(C675=2, T675&lt;&gt;""), _xlfn.IFNA(VLOOKUP(T675,'kk1'!$B$10:$C$109, 2, FALSE), ""), "")</f>
        <v>Ruang Kepala</v>
      </c>
      <c r="W675" s="117">
        <v>1</v>
      </c>
      <c r="X675" s="79" t="str">
        <f t="shared" si="82"/>
        <v>Baik</v>
      </c>
      <c r="Y675" s="79" t="str">
        <f t="shared" si="83"/>
        <v>Benar</v>
      </c>
      <c r="Z675" s="79">
        <f t="shared" si="84"/>
        <v>1</v>
      </c>
      <c r="AA675" s="79" t="str">
        <f t="shared" si="85"/>
        <v>update ta_kib_b set kd_ruang = 1 where idpemda = '10020010012000683'</v>
      </c>
      <c r="AB675" s="79" t="str">
        <f t="shared" si="86"/>
        <v>Ta_Fn_KIB_B_Sensus</v>
      </c>
      <c r="AC675" s="79" t="str">
        <f t="shared" si="87"/>
        <v>update Ta_Fn_KIB_B_Sensus set sensus = 1 where idpemda = '10020010012000683'</v>
      </c>
      <c r="AD675" s="79">
        <f>ROWS($B$13:B675)</f>
        <v>663</v>
      </c>
      <c r="AE675" s="79" t="str">
        <f>IF(W675='kk4-7'!$A$1, AD675, "")</f>
        <v/>
      </c>
      <c r="AF675" s="79" t="str">
        <f t="shared" si="88"/>
        <v/>
      </c>
    </row>
    <row r="676" spans="1:45" s="133" customFormat="1" x14ac:dyDescent="0.25">
      <c r="A676" s="135">
        <f t="shared" si="89"/>
        <v>664</v>
      </c>
      <c r="B676" s="134" t="s">
        <v>1436</v>
      </c>
      <c r="C676" s="135">
        <v>2</v>
      </c>
      <c r="D676" s="133" t="s">
        <v>1437</v>
      </c>
      <c r="E676" s="133" t="s">
        <v>1438</v>
      </c>
      <c r="F676" s="136">
        <v>1</v>
      </c>
      <c r="G676" s="133">
        <v>2013</v>
      </c>
      <c r="H676" s="133" t="s">
        <v>114</v>
      </c>
      <c r="I676" s="133" t="s">
        <v>114</v>
      </c>
      <c r="J676" s="133" t="s">
        <v>114</v>
      </c>
      <c r="K676" s="133" t="s">
        <v>424</v>
      </c>
      <c r="L676" s="136" t="s">
        <v>114</v>
      </c>
      <c r="N676" s="133" t="s">
        <v>149</v>
      </c>
      <c r="O676" s="168">
        <v>1</v>
      </c>
      <c r="P676" s="138">
        <v>8700000</v>
      </c>
      <c r="Q676" s="133" t="s">
        <v>1439</v>
      </c>
      <c r="R676" s="133" t="s">
        <v>2165</v>
      </c>
      <c r="S676" s="135">
        <v>1</v>
      </c>
      <c r="T676" s="135">
        <v>20</v>
      </c>
      <c r="V676" s="133" t="str">
        <f>IF(AND(C676=2, T676&lt;&gt;""), _xlfn.IFNA(VLOOKUP(T676,'kk1'!$B$10:$C$109, 2, FALSE), ""), "")</f>
        <v>Balai Penyuluh MATESIH</v>
      </c>
      <c r="W676" s="135">
        <v>1</v>
      </c>
      <c r="X676" s="133" t="str">
        <f t="shared" si="82"/>
        <v>Baik</v>
      </c>
      <c r="Y676" s="133" t="str">
        <f t="shared" si="83"/>
        <v>Benar</v>
      </c>
      <c r="Z676" s="133">
        <f t="shared" si="84"/>
        <v>1</v>
      </c>
      <c r="AA676" s="133" t="str">
        <f t="shared" si="85"/>
        <v>update ta_kib_b set kd_ruang = 20 where idpemda = '10020010012000684'</v>
      </c>
      <c r="AB676" s="133" t="str">
        <f t="shared" si="86"/>
        <v>Ta_Fn_KIB_B_Sensus</v>
      </c>
      <c r="AC676" s="133" t="str">
        <f t="shared" si="87"/>
        <v>update Ta_Fn_KIB_B_Sensus set sensus = 1 where idpemda = '10020010012000684'</v>
      </c>
      <c r="AD676" s="133">
        <f>ROWS($B$13:B676)</f>
        <v>664</v>
      </c>
      <c r="AE676" s="133" t="str">
        <f>IF(W676='kk4-7'!$A$1, AD676, "")</f>
        <v/>
      </c>
      <c r="AF676" s="133" t="str">
        <f t="shared" si="88"/>
        <v/>
      </c>
      <c r="AH676" s="137"/>
      <c r="AI676" s="138"/>
      <c r="AJ676" s="137"/>
      <c r="AK676" s="138"/>
      <c r="AL676" s="137"/>
      <c r="AM676" s="138"/>
      <c r="AN676" s="137"/>
      <c r="AO676" s="138"/>
      <c r="AP676" s="137"/>
      <c r="AQ676" s="138"/>
      <c r="AR676" s="139"/>
      <c r="AS676" s="138"/>
    </row>
    <row r="677" spans="1:45" s="133" customFormat="1" x14ac:dyDescent="0.25">
      <c r="A677" s="135">
        <f t="shared" si="89"/>
        <v>665</v>
      </c>
      <c r="B677" s="134" t="s">
        <v>1440</v>
      </c>
      <c r="C677" s="135">
        <v>2</v>
      </c>
      <c r="D677" s="133" t="s">
        <v>1437</v>
      </c>
      <c r="E677" s="133" t="s">
        <v>1438</v>
      </c>
      <c r="F677" s="136">
        <v>2</v>
      </c>
      <c r="G677" s="133">
        <v>2015</v>
      </c>
      <c r="H677" s="133" t="s">
        <v>498</v>
      </c>
      <c r="I677" s="133" t="s">
        <v>1362</v>
      </c>
      <c r="J677" s="133" t="s">
        <v>114</v>
      </c>
      <c r="K677" s="133" t="s">
        <v>1363</v>
      </c>
      <c r="L677" s="136" t="s">
        <v>114</v>
      </c>
      <c r="N677" s="133" t="s">
        <v>149</v>
      </c>
      <c r="O677" s="168">
        <v>1</v>
      </c>
      <c r="P677" s="138">
        <v>5940000</v>
      </c>
      <c r="Q677" s="133" t="s">
        <v>1441</v>
      </c>
      <c r="S677" s="135">
        <v>1</v>
      </c>
      <c r="T677" s="135">
        <v>8</v>
      </c>
      <c r="V677" s="133" t="str">
        <f>IF(AND(C677=2, T677&lt;&gt;""), _xlfn.IFNA(VLOOKUP(T677,'kk1'!$B$10:$C$109, 2, FALSE), ""), "")</f>
        <v>Ruang Sekretariat</v>
      </c>
      <c r="W677" s="135"/>
      <c r="X677" s="133" t="str">
        <f t="shared" si="82"/>
        <v/>
      </c>
      <c r="Y677" s="133" t="str">
        <f t="shared" si="83"/>
        <v>Belum diisi</v>
      </c>
      <c r="Z677" s="133">
        <f t="shared" si="84"/>
        <v>0</v>
      </c>
      <c r="AA677" s="133" t="str">
        <f t="shared" si="85"/>
        <v>update ta_kib_b set kd_ruang = 8 where idpemda = '10020010012000685'</v>
      </c>
      <c r="AB677" s="133" t="str">
        <f t="shared" si="86"/>
        <v>Ta_Fn_KIB_B_Sensus</v>
      </c>
      <c r="AC677" s="133" t="str">
        <f t="shared" si="87"/>
        <v/>
      </c>
      <c r="AD677" s="133">
        <f>ROWS($B$13:B677)</f>
        <v>665</v>
      </c>
      <c r="AE677" s="133">
        <f>IF(W677='kk4-7'!$A$1, AD677, "")</f>
        <v>665</v>
      </c>
      <c r="AF677" s="133" t="str">
        <f t="shared" si="88"/>
        <v/>
      </c>
      <c r="AH677" s="137"/>
      <c r="AI677" s="138"/>
      <c r="AJ677" s="137"/>
      <c r="AK677" s="138"/>
      <c r="AL677" s="137"/>
      <c r="AM677" s="138"/>
      <c r="AN677" s="137"/>
      <c r="AO677" s="138"/>
      <c r="AP677" s="137"/>
      <c r="AQ677" s="138"/>
      <c r="AR677" s="139"/>
      <c r="AS677" s="138"/>
    </row>
    <row r="678" spans="1:45" x14ac:dyDescent="0.25">
      <c r="A678" s="122">
        <f t="shared" si="89"/>
        <v>666</v>
      </c>
      <c r="B678" s="80" t="s">
        <v>1442</v>
      </c>
      <c r="C678" s="122">
        <v>2</v>
      </c>
      <c r="D678" s="79" t="s">
        <v>1443</v>
      </c>
      <c r="E678" s="79" t="s">
        <v>1444</v>
      </c>
      <c r="F678" s="120">
        <v>1</v>
      </c>
      <c r="G678" s="79">
        <v>2012</v>
      </c>
      <c r="H678" s="81" t="s">
        <v>498</v>
      </c>
      <c r="I678" s="81" t="s">
        <v>1445</v>
      </c>
      <c r="J678" s="81" t="s">
        <v>114</v>
      </c>
      <c r="K678" s="79" t="s">
        <v>1363</v>
      </c>
      <c r="L678" s="116" t="s">
        <v>114</v>
      </c>
      <c r="N678" s="79" t="s">
        <v>149</v>
      </c>
      <c r="O678" s="166">
        <v>1</v>
      </c>
      <c r="P678" s="83">
        <v>425000</v>
      </c>
      <c r="S678" s="122">
        <v>1</v>
      </c>
      <c r="T678" s="117">
        <v>16</v>
      </c>
      <c r="V678" s="79" t="str">
        <f>IF(AND(C678=2, T678&lt;&gt;""), _xlfn.IFNA(VLOOKUP(T678,'kk1'!$B$10:$C$109, 2, FALSE), ""), "")</f>
        <v>Balai Penyuluh JATIPURO</v>
      </c>
      <c r="W678" s="117">
        <v>3</v>
      </c>
      <c r="X678" s="79" t="str">
        <f t="shared" si="82"/>
        <v>Rusak Berat</v>
      </c>
      <c r="Y678" s="79" t="str">
        <f t="shared" si="83"/>
        <v>Benar</v>
      </c>
      <c r="Z678" s="79">
        <f t="shared" si="84"/>
        <v>1</v>
      </c>
      <c r="AA678" s="79" t="str">
        <f t="shared" si="85"/>
        <v>update ta_kib_b set kd_ruang = 16 where idpemda = '10020010012000686'</v>
      </c>
      <c r="AB678" s="79" t="str">
        <f t="shared" si="86"/>
        <v>Ta_Fn_KIB_B_Sensus</v>
      </c>
      <c r="AC678" s="79" t="str">
        <f t="shared" si="87"/>
        <v>update Ta_Fn_KIB_B_Sensus set sensus = 3 where idpemda = '10020010012000686'</v>
      </c>
      <c r="AD678" s="79">
        <f>ROWS($B$13:B678)</f>
        <v>666</v>
      </c>
      <c r="AE678" s="79" t="str">
        <f>IF(W678='kk4-7'!$A$1, AD678, "")</f>
        <v/>
      </c>
      <c r="AF678" s="79" t="str">
        <f t="shared" si="88"/>
        <v/>
      </c>
    </row>
    <row r="679" spans="1:45" x14ac:dyDescent="0.25">
      <c r="A679" s="122">
        <f t="shared" si="89"/>
        <v>667</v>
      </c>
      <c r="B679" s="80" t="s">
        <v>1446</v>
      </c>
      <c r="C679" s="122">
        <v>2</v>
      </c>
      <c r="D679" s="79" t="s">
        <v>1443</v>
      </c>
      <c r="E679" s="79" t="s">
        <v>1444</v>
      </c>
      <c r="F679" s="120">
        <v>2</v>
      </c>
      <c r="G679" s="79">
        <v>2012</v>
      </c>
      <c r="H679" s="81" t="s">
        <v>498</v>
      </c>
      <c r="I679" s="81" t="s">
        <v>1445</v>
      </c>
      <c r="J679" s="81" t="s">
        <v>114</v>
      </c>
      <c r="K679" s="79" t="s">
        <v>1363</v>
      </c>
      <c r="L679" s="116" t="s">
        <v>114</v>
      </c>
      <c r="N679" s="79" t="s">
        <v>149</v>
      </c>
      <c r="O679" s="166">
        <v>1</v>
      </c>
      <c r="P679" s="83">
        <v>425000</v>
      </c>
      <c r="S679" s="122">
        <v>1</v>
      </c>
      <c r="T679" s="117">
        <v>17</v>
      </c>
      <c r="V679" s="79" t="str">
        <f>IF(AND(C679=2, T679&lt;&gt;""), _xlfn.IFNA(VLOOKUP(T679,'kk1'!$B$10:$C$109, 2, FALSE), ""), "")</f>
        <v>Balai Penyuluh JATIYOSO</v>
      </c>
      <c r="W679" s="117">
        <v>1</v>
      </c>
      <c r="X679" s="79" t="str">
        <f t="shared" si="82"/>
        <v>Baik</v>
      </c>
      <c r="Y679" s="79" t="str">
        <f t="shared" si="83"/>
        <v>Benar</v>
      </c>
      <c r="Z679" s="79">
        <f t="shared" si="84"/>
        <v>1</v>
      </c>
      <c r="AA679" s="79" t="str">
        <f t="shared" si="85"/>
        <v>update ta_kib_b set kd_ruang = 17 where idpemda = '10020010012000687'</v>
      </c>
      <c r="AB679" s="79" t="str">
        <f t="shared" si="86"/>
        <v>Ta_Fn_KIB_B_Sensus</v>
      </c>
      <c r="AC679" s="79" t="str">
        <f t="shared" si="87"/>
        <v>update Ta_Fn_KIB_B_Sensus set sensus = 1 where idpemda = '10020010012000687'</v>
      </c>
      <c r="AD679" s="79">
        <f>ROWS($B$13:B679)</f>
        <v>667</v>
      </c>
      <c r="AE679" s="79" t="str">
        <f>IF(W679='kk4-7'!$A$1, AD679, "")</f>
        <v/>
      </c>
      <c r="AF679" s="79" t="str">
        <f t="shared" si="88"/>
        <v/>
      </c>
    </row>
    <row r="680" spans="1:45" x14ac:dyDescent="0.25">
      <c r="A680" s="122">
        <f t="shared" si="89"/>
        <v>668</v>
      </c>
      <c r="B680" s="80" t="s">
        <v>1447</v>
      </c>
      <c r="C680" s="122">
        <v>2</v>
      </c>
      <c r="D680" s="79" t="s">
        <v>1443</v>
      </c>
      <c r="E680" s="79" t="s">
        <v>1444</v>
      </c>
      <c r="F680" s="120">
        <v>3</v>
      </c>
      <c r="G680" s="79">
        <v>2012</v>
      </c>
      <c r="H680" s="81" t="s">
        <v>498</v>
      </c>
      <c r="I680" s="81" t="s">
        <v>1445</v>
      </c>
      <c r="J680" s="81" t="s">
        <v>114</v>
      </c>
      <c r="K680" s="79" t="s">
        <v>1363</v>
      </c>
      <c r="L680" s="116" t="s">
        <v>114</v>
      </c>
      <c r="N680" s="79" t="s">
        <v>149</v>
      </c>
      <c r="O680" s="166">
        <v>1</v>
      </c>
      <c r="P680" s="83">
        <v>425000</v>
      </c>
      <c r="S680" s="122">
        <v>1</v>
      </c>
      <c r="T680" s="117">
        <v>32</v>
      </c>
      <c r="V680" s="79" t="str">
        <f>IF(AND(C680=2, T680&lt;&gt;""), _xlfn.IFNA(VLOOKUP(T680,'kk1'!$B$10:$C$109, 2, FALSE), ""), "")</f>
        <v>Balai Penyuluh JENAWI</v>
      </c>
      <c r="W680" s="117">
        <v>1</v>
      </c>
      <c r="X680" s="79" t="str">
        <f t="shared" si="82"/>
        <v>Baik</v>
      </c>
      <c r="Y680" s="79" t="str">
        <f t="shared" si="83"/>
        <v>Benar</v>
      </c>
      <c r="Z680" s="79">
        <f t="shared" si="84"/>
        <v>1</v>
      </c>
      <c r="AA680" s="79" t="str">
        <f t="shared" si="85"/>
        <v>update ta_kib_b set kd_ruang = 32 where idpemda = '10020010012000688'</v>
      </c>
      <c r="AB680" s="79" t="str">
        <f t="shared" si="86"/>
        <v>Ta_Fn_KIB_B_Sensus</v>
      </c>
      <c r="AC680" s="79" t="str">
        <f t="shared" si="87"/>
        <v>update Ta_Fn_KIB_B_Sensus set sensus = 1 where idpemda = '10020010012000688'</v>
      </c>
      <c r="AD680" s="79">
        <f>ROWS($B$13:B680)</f>
        <v>668</v>
      </c>
      <c r="AE680" s="79" t="str">
        <f>IF(W680='kk4-7'!$A$1, AD680, "")</f>
        <v/>
      </c>
      <c r="AF680" s="79" t="str">
        <f t="shared" si="88"/>
        <v/>
      </c>
    </row>
    <row r="681" spans="1:45" x14ac:dyDescent="0.25">
      <c r="A681" s="122">
        <f t="shared" si="89"/>
        <v>669</v>
      </c>
      <c r="B681" s="80" t="s">
        <v>1448</v>
      </c>
      <c r="C681" s="122">
        <v>2</v>
      </c>
      <c r="D681" s="79" t="s">
        <v>1443</v>
      </c>
      <c r="E681" s="79" t="s">
        <v>1444</v>
      </c>
      <c r="F681" s="120">
        <v>4</v>
      </c>
      <c r="G681" s="79">
        <v>2012</v>
      </c>
      <c r="H681" s="81" t="s">
        <v>498</v>
      </c>
      <c r="I681" s="81" t="s">
        <v>1445</v>
      </c>
      <c r="J681" s="81" t="s">
        <v>114</v>
      </c>
      <c r="K681" s="79" t="s">
        <v>1363</v>
      </c>
      <c r="L681" s="116" t="s">
        <v>114</v>
      </c>
      <c r="N681" s="79" t="s">
        <v>149</v>
      </c>
      <c r="O681" s="166">
        <v>1</v>
      </c>
      <c r="P681" s="83">
        <v>425000</v>
      </c>
      <c r="S681" s="122">
        <v>1</v>
      </c>
      <c r="T681" s="117">
        <v>31</v>
      </c>
      <c r="V681" s="79" t="str">
        <f>IF(AND(C681=2, T681&lt;&gt;""), _xlfn.IFNA(VLOOKUP(T681,'kk1'!$B$10:$C$109, 2, FALSE), ""), "")</f>
        <v>Balai Penyuluh KERJO</v>
      </c>
      <c r="W681" s="117">
        <v>2</v>
      </c>
      <c r="X681" s="79" t="str">
        <f t="shared" si="82"/>
        <v>Kurang Baik</v>
      </c>
      <c r="Y681" s="79" t="str">
        <f t="shared" si="83"/>
        <v>Benar</v>
      </c>
      <c r="Z681" s="79">
        <f t="shared" si="84"/>
        <v>1</v>
      </c>
      <c r="AA681" s="79" t="str">
        <f t="shared" si="85"/>
        <v>update ta_kib_b set kd_ruang = 31 where idpemda = '10020010012000689'</v>
      </c>
      <c r="AB681" s="79" t="str">
        <f t="shared" si="86"/>
        <v>Ta_Fn_KIB_B_Sensus</v>
      </c>
      <c r="AC681" s="79" t="str">
        <f t="shared" si="87"/>
        <v>update Ta_Fn_KIB_B_Sensus set sensus = 2 where idpemda = '10020010012000689'</v>
      </c>
      <c r="AD681" s="79">
        <f>ROWS($B$13:B681)</f>
        <v>669</v>
      </c>
      <c r="AE681" s="79" t="str">
        <f>IF(W681='kk4-7'!$A$1, AD681, "")</f>
        <v/>
      </c>
      <c r="AF681" s="79" t="str">
        <f t="shared" si="88"/>
        <v/>
      </c>
    </row>
    <row r="682" spans="1:45" x14ac:dyDescent="0.25">
      <c r="A682" s="122">
        <f t="shared" si="89"/>
        <v>670</v>
      </c>
      <c r="B682" s="80" t="s">
        <v>1449</v>
      </c>
      <c r="C682" s="122">
        <v>2</v>
      </c>
      <c r="D682" s="79" t="s">
        <v>1443</v>
      </c>
      <c r="E682" s="79" t="s">
        <v>1444</v>
      </c>
      <c r="F682" s="120">
        <v>5</v>
      </c>
      <c r="G682" s="79">
        <v>2012</v>
      </c>
      <c r="H682" s="81" t="s">
        <v>498</v>
      </c>
      <c r="I682" s="81" t="s">
        <v>1445</v>
      </c>
      <c r="J682" s="81" t="s">
        <v>114</v>
      </c>
      <c r="K682" s="79" t="s">
        <v>1363</v>
      </c>
      <c r="L682" s="116" t="s">
        <v>114</v>
      </c>
      <c r="N682" s="79" t="s">
        <v>149</v>
      </c>
      <c r="O682" s="166">
        <v>1</v>
      </c>
      <c r="P682" s="83">
        <v>425000</v>
      </c>
      <c r="S682" s="122">
        <v>1</v>
      </c>
      <c r="T682" s="117">
        <v>29</v>
      </c>
      <c r="V682" s="79" t="str">
        <f>IF(AND(C682=2, T682&lt;&gt;""), _xlfn.IFNA(VLOOKUP(T682,'kk1'!$B$10:$C$109, 2, FALSE), ""), "")</f>
        <v>Balai Penyuluh KEBAKKRAMAT</v>
      </c>
      <c r="W682" s="117">
        <v>2</v>
      </c>
      <c r="X682" s="79" t="str">
        <f t="shared" si="82"/>
        <v>Kurang Baik</v>
      </c>
      <c r="Y682" s="79" t="str">
        <f t="shared" si="83"/>
        <v>Benar</v>
      </c>
      <c r="Z682" s="79">
        <f t="shared" si="84"/>
        <v>1</v>
      </c>
      <c r="AA682" s="79" t="str">
        <f t="shared" si="85"/>
        <v>update ta_kib_b set kd_ruang = 29 where idpemda = '10020010012000690'</v>
      </c>
      <c r="AB682" s="79" t="str">
        <f t="shared" si="86"/>
        <v>Ta_Fn_KIB_B_Sensus</v>
      </c>
      <c r="AC682" s="79" t="str">
        <f t="shared" si="87"/>
        <v>update Ta_Fn_KIB_B_Sensus set sensus = 2 where idpemda = '10020010012000690'</v>
      </c>
      <c r="AD682" s="79">
        <f>ROWS($B$13:B682)</f>
        <v>670</v>
      </c>
      <c r="AE682" s="79" t="str">
        <f>IF(W682='kk4-7'!$A$1, AD682, "")</f>
        <v/>
      </c>
      <c r="AF682" s="79" t="str">
        <f t="shared" si="88"/>
        <v/>
      </c>
    </row>
    <row r="683" spans="1:45" x14ac:dyDescent="0.25">
      <c r="A683" s="122">
        <f t="shared" si="89"/>
        <v>671</v>
      </c>
      <c r="B683" s="80" t="s">
        <v>1450</v>
      </c>
      <c r="C683" s="122">
        <v>2</v>
      </c>
      <c r="D683" s="79" t="s">
        <v>1443</v>
      </c>
      <c r="E683" s="79" t="s">
        <v>1444</v>
      </c>
      <c r="F683" s="120">
        <v>6</v>
      </c>
      <c r="G683" s="79">
        <v>2012</v>
      </c>
      <c r="H683" s="81" t="s">
        <v>498</v>
      </c>
      <c r="I683" s="81" t="s">
        <v>1445</v>
      </c>
      <c r="J683" s="81" t="s">
        <v>114</v>
      </c>
      <c r="K683" s="79" t="s">
        <v>1363</v>
      </c>
      <c r="L683" s="116" t="s">
        <v>114</v>
      </c>
      <c r="N683" s="79" t="s">
        <v>149</v>
      </c>
      <c r="O683" s="166">
        <v>1</v>
      </c>
      <c r="P683" s="83">
        <v>425000</v>
      </c>
      <c r="S683" s="122">
        <v>1</v>
      </c>
      <c r="T683" s="117">
        <v>21</v>
      </c>
      <c r="V683" s="79" t="str">
        <f>IF(AND(C683=2, T683&lt;&gt;""), _xlfn.IFNA(VLOOKUP(T683,'kk1'!$B$10:$C$109, 2, FALSE), ""), "")</f>
        <v>Balai Penyuluh TAWANGMANGU</v>
      </c>
      <c r="W683" s="117">
        <v>3</v>
      </c>
      <c r="X683" s="79" t="str">
        <f t="shared" si="82"/>
        <v>Rusak Berat</v>
      </c>
      <c r="Y683" s="79" t="str">
        <f t="shared" si="83"/>
        <v>Benar</v>
      </c>
      <c r="Z683" s="79">
        <f t="shared" si="84"/>
        <v>1</v>
      </c>
      <c r="AA683" s="79" t="str">
        <f t="shared" si="85"/>
        <v>update ta_kib_b set kd_ruang = 21 where idpemda = '10020010012000691'</v>
      </c>
      <c r="AB683" s="79" t="str">
        <f t="shared" si="86"/>
        <v>Ta_Fn_KIB_B_Sensus</v>
      </c>
      <c r="AC683" s="79" t="str">
        <f t="shared" si="87"/>
        <v>update Ta_Fn_KIB_B_Sensus set sensus = 3 where idpemda = '10020010012000691'</v>
      </c>
      <c r="AD683" s="79">
        <f>ROWS($B$13:B683)</f>
        <v>671</v>
      </c>
      <c r="AE683" s="79" t="str">
        <f>IF(W683='kk4-7'!$A$1, AD683, "")</f>
        <v/>
      </c>
      <c r="AF683" s="79" t="str">
        <f t="shared" si="88"/>
        <v/>
      </c>
    </row>
    <row r="684" spans="1:45" x14ac:dyDescent="0.25">
      <c r="A684" s="122">
        <f t="shared" si="89"/>
        <v>672</v>
      </c>
      <c r="B684" s="80" t="s">
        <v>1451</v>
      </c>
      <c r="C684" s="122">
        <v>2</v>
      </c>
      <c r="D684" s="79" t="s">
        <v>1443</v>
      </c>
      <c r="E684" s="79" t="s">
        <v>1444</v>
      </c>
      <c r="F684" s="120">
        <v>7</v>
      </c>
      <c r="G684" s="79">
        <v>2016</v>
      </c>
      <c r="H684" s="81" t="s">
        <v>429</v>
      </c>
      <c r="I684" s="81" t="s">
        <v>114</v>
      </c>
      <c r="J684" s="81" t="s">
        <v>114</v>
      </c>
      <c r="K684" s="79" t="s">
        <v>424</v>
      </c>
      <c r="L684" s="116" t="s">
        <v>114</v>
      </c>
      <c r="N684" s="79" t="s">
        <v>149</v>
      </c>
      <c r="O684" s="166">
        <v>1</v>
      </c>
      <c r="P684" s="83">
        <v>1450000</v>
      </c>
      <c r="Q684" s="79" t="s">
        <v>1452</v>
      </c>
      <c r="S684" s="122">
        <v>1</v>
      </c>
      <c r="T684" s="117">
        <v>19</v>
      </c>
      <c r="V684" s="79" t="str">
        <f>IF(AND(C684=2, T684&lt;&gt;""), _xlfn.IFNA(VLOOKUP(T684,'kk1'!$B$10:$C$109, 2, FALSE), ""), "")</f>
        <v>Balai Penyuluh JUMANTONO</v>
      </c>
      <c r="X684" s="79" t="str">
        <f t="shared" si="82"/>
        <v/>
      </c>
      <c r="Y684" s="79" t="str">
        <f t="shared" si="83"/>
        <v>Belum diisi</v>
      </c>
      <c r="Z684" s="79">
        <f t="shared" si="84"/>
        <v>0</v>
      </c>
      <c r="AA684" s="79" t="str">
        <f t="shared" si="85"/>
        <v>update ta_kib_b set kd_ruang = 19 where idpemda = '10020010012000785'</v>
      </c>
      <c r="AB684" s="79" t="str">
        <f t="shared" si="86"/>
        <v>Ta_Fn_KIB_B_Sensus</v>
      </c>
      <c r="AC684" s="79" t="str">
        <f t="shared" si="87"/>
        <v/>
      </c>
      <c r="AD684" s="79">
        <f>ROWS($B$13:B684)</f>
        <v>672</v>
      </c>
      <c r="AE684" s="79">
        <f>IF(W684='kk4-7'!$A$1, AD684, "")</f>
        <v>672</v>
      </c>
      <c r="AF684" s="79" t="str">
        <f t="shared" si="88"/>
        <v/>
      </c>
    </row>
    <row r="685" spans="1:45" x14ac:dyDescent="0.25">
      <c r="A685" s="122">
        <f t="shared" si="89"/>
        <v>673</v>
      </c>
      <c r="B685" s="80" t="s">
        <v>1453</v>
      </c>
      <c r="C685" s="122">
        <v>2</v>
      </c>
      <c r="D685" s="79" t="s">
        <v>1454</v>
      </c>
      <c r="E685" s="79" t="s">
        <v>1455</v>
      </c>
      <c r="F685" s="120">
        <v>1</v>
      </c>
      <c r="G685" s="79">
        <v>2012</v>
      </c>
      <c r="H685" s="81" t="s">
        <v>673</v>
      </c>
      <c r="I685" s="81" t="s">
        <v>1456</v>
      </c>
      <c r="J685" s="81" t="s">
        <v>114</v>
      </c>
      <c r="K685" s="79" t="s">
        <v>148</v>
      </c>
      <c r="L685" s="116" t="s">
        <v>1457</v>
      </c>
      <c r="N685" s="79" t="s">
        <v>149</v>
      </c>
      <c r="O685" s="166">
        <v>1</v>
      </c>
      <c r="P685" s="83">
        <v>230000</v>
      </c>
      <c r="S685" s="122">
        <v>1</v>
      </c>
      <c r="T685" s="117">
        <v>17</v>
      </c>
      <c r="V685" s="79" t="str">
        <f>IF(AND(C685=2, T685&lt;&gt;""), _xlfn.IFNA(VLOOKUP(T685,'kk1'!$B$10:$C$109, 2, FALSE), ""), "")</f>
        <v>Balai Penyuluh JATIYOSO</v>
      </c>
      <c r="W685" s="117">
        <v>1</v>
      </c>
      <c r="X685" s="79" t="str">
        <f t="shared" si="82"/>
        <v>Baik</v>
      </c>
      <c r="Y685" s="79" t="str">
        <f t="shared" si="83"/>
        <v>Benar</v>
      </c>
      <c r="Z685" s="79">
        <f t="shared" si="84"/>
        <v>1</v>
      </c>
      <c r="AA685" s="79" t="str">
        <f t="shared" si="85"/>
        <v>update ta_kib_b set kd_ruang = 17 where idpemda = '10020010012000692'</v>
      </c>
      <c r="AB685" s="79" t="str">
        <f t="shared" si="86"/>
        <v>Ta_Fn_KIB_B_Sensus</v>
      </c>
      <c r="AC685" s="79" t="str">
        <f t="shared" si="87"/>
        <v>update Ta_Fn_KIB_B_Sensus set sensus = 1 where idpemda = '10020010012000692'</v>
      </c>
      <c r="AD685" s="79">
        <f>ROWS($B$13:B685)</f>
        <v>673</v>
      </c>
      <c r="AE685" s="79" t="str">
        <f>IF(W685='kk4-7'!$A$1, AD685, "")</f>
        <v/>
      </c>
      <c r="AF685" s="79" t="str">
        <f t="shared" si="88"/>
        <v/>
      </c>
    </row>
    <row r="686" spans="1:45" x14ac:dyDescent="0.25">
      <c r="A686" s="122">
        <f t="shared" si="89"/>
        <v>674</v>
      </c>
      <c r="B686" s="80" t="s">
        <v>1458</v>
      </c>
      <c r="C686" s="122">
        <v>2</v>
      </c>
      <c r="D686" s="79" t="s">
        <v>1454</v>
      </c>
      <c r="E686" s="79" t="s">
        <v>1455</v>
      </c>
      <c r="F686" s="120">
        <v>2</v>
      </c>
      <c r="G686" s="79">
        <v>2012</v>
      </c>
      <c r="H686" s="81" t="s">
        <v>673</v>
      </c>
      <c r="I686" s="81" t="s">
        <v>1456</v>
      </c>
      <c r="J686" s="81" t="s">
        <v>114</v>
      </c>
      <c r="K686" s="79" t="s">
        <v>148</v>
      </c>
      <c r="L686" s="116" t="s">
        <v>1457</v>
      </c>
      <c r="N686" s="79" t="s">
        <v>149</v>
      </c>
      <c r="O686" s="166">
        <v>1</v>
      </c>
      <c r="P686" s="83">
        <v>230000</v>
      </c>
      <c r="S686" s="122">
        <v>1</v>
      </c>
      <c r="T686" s="117">
        <v>17</v>
      </c>
      <c r="V686" s="79" t="str">
        <f>IF(AND(C686=2, T686&lt;&gt;""), _xlfn.IFNA(VLOOKUP(T686,'kk1'!$B$10:$C$109, 2, FALSE), ""), "")</f>
        <v>Balai Penyuluh JATIYOSO</v>
      </c>
      <c r="W686" s="117">
        <v>1</v>
      </c>
      <c r="X686" s="79" t="str">
        <f t="shared" si="82"/>
        <v>Baik</v>
      </c>
      <c r="Y686" s="79" t="str">
        <f t="shared" si="83"/>
        <v>Benar</v>
      </c>
      <c r="Z686" s="79">
        <f t="shared" si="84"/>
        <v>1</v>
      </c>
      <c r="AA686" s="79" t="str">
        <f t="shared" si="85"/>
        <v>update ta_kib_b set kd_ruang = 17 where idpemda = '10020010012000693'</v>
      </c>
      <c r="AB686" s="79" t="str">
        <f t="shared" si="86"/>
        <v>Ta_Fn_KIB_B_Sensus</v>
      </c>
      <c r="AC686" s="79" t="str">
        <f t="shared" si="87"/>
        <v>update Ta_Fn_KIB_B_Sensus set sensus = 1 where idpemda = '10020010012000693'</v>
      </c>
      <c r="AD686" s="79">
        <f>ROWS($B$13:B686)</f>
        <v>674</v>
      </c>
      <c r="AE686" s="79" t="str">
        <f>IF(W686='kk4-7'!$A$1, AD686, "")</f>
        <v/>
      </c>
      <c r="AF686" s="79" t="str">
        <f t="shared" si="88"/>
        <v/>
      </c>
    </row>
    <row r="687" spans="1:45" x14ac:dyDescent="0.25">
      <c r="A687" s="122">
        <f t="shared" si="89"/>
        <v>675</v>
      </c>
      <c r="B687" s="80" t="s">
        <v>1459</v>
      </c>
      <c r="C687" s="122">
        <v>2</v>
      </c>
      <c r="D687" s="79" t="s">
        <v>1454</v>
      </c>
      <c r="E687" s="79" t="s">
        <v>1455</v>
      </c>
      <c r="F687" s="120">
        <v>3</v>
      </c>
      <c r="G687" s="79">
        <v>2012</v>
      </c>
      <c r="H687" s="81" t="s">
        <v>673</v>
      </c>
      <c r="I687" s="81" t="s">
        <v>1456</v>
      </c>
      <c r="J687" s="81" t="s">
        <v>114</v>
      </c>
      <c r="K687" s="79" t="s">
        <v>148</v>
      </c>
      <c r="L687" s="116" t="s">
        <v>1457</v>
      </c>
      <c r="N687" s="79" t="s">
        <v>149</v>
      </c>
      <c r="O687" s="166">
        <v>1</v>
      </c>
      <c r="P687" s="83">
        <v>230000</v>
      </c>
      <c r="S687" s="122">
        <v>1</v>
      </c>
      <c r="T687" s="117">
        <v>17</v>
      </c>
      <c r="V687" s="79" t="str">
        <f>IF(AND(C687=2, T687&lt;&gt;""), _xlfn.IFNA(VLOOKUP(T687,'kk1'!$B$10:$C$109, 2, FALSE), ""), "")</f>
        <v>Balai Penyuluh JATIYOSO</v>
      </c>
      <c r="W687" s="117">
        <v>1</v>
      </c>
      <c r="X687" s="79" t="str">
        <f t="shared" si="82"/>
        <v>Baik</v>
      </c>
      <c r="Y687" s="79" t="str">
        <f t="shared" si="83"/>
        <v>Benar</v>
      </c>
      <c r="Z687" s="79">
        <f t="shared" si="84"/>
        <v>1</v>
      </c>
      <c r="AA687" s="79" t="str">
        <f t="shared" si="85"/>
        <v>update ta_kib_b set kd_ruang = 17 where idpemda = '10020010012000694'</v>
      </c>
      <c r="AB687" s="79" t="str">
        <f t="shared" si="86"/>
        <v>Ta_Fn_KIB_B_Sensus</v>
      </c>
      <c r="AC687" s="79" t="str">
        <f t="shared" si="87"/>
        <v>update Ta_Fn_KIB_B_Sensus set sensus = 1 where idpemda = '10020010012000694'</v>
      </c>
      <c r="AD687" s="79">
        <f>ROWS($B$13:B687)</f>
        <v>675</v>
      </c>
      <c r="AE687" s="79" t="str">
        <f>IF(W687='kk4-7'!$A$1, AD687, "")</f>
        <v/>
      </c>
      <c r="AF687" s="79" t="str">
        <f t="shared" si="88"/>
        <v/>
      </c>
    </row>
    <row r="688" spans="1:45" x14ac:dyDescent="0.25">
      <c r="A688" s="122">
        <f t="shared" si="89"/>
        <v>676</v>
      </c>
      <c r="B688" s="80" t="s">
        <v>1460</v>
      </c>
      <c r="C688" s="122">
        <v>2</v>
      </c>
      <c r="D688" s="79" t="s">
        <v>1454</v>
      </c>
      <c r="E688" s="79" t="s">
        <v>1455</v>
      </c>
      <c r="F688" s="120">
        <v>4</v>
      </c>
      <c r="G688" s="79">
        <v>2012</v>
      </c>
      <c r="H688" s="81" t="s">
        <v>673</v>
      </c>
      <c r="I688" s="81" t="s">
        <v>1456</v>
      </c>
      <c r="J688" s="81" t="s">
        <v>114</v>
      </c>
      <c r="K688" s="79" t="s">
        <v>148</v>
      </c>
      <c r="L688" s="116" t="s">
        <v>1457</v>
      </c>
      <c r="N688" s="79" t="s">
        <v>149</v>
      </c>
      <c r="O688" s="166">
        <v>1</v>
      </c>
      <c r="P688" s="83">
        <v>230000</v>
      </c>
      <c r="S688" s="122">
        <v>1</v>
      </c>
      <c r="T688" s="117">
        <v>17</v>
      </c>
      <c r="V688" s="79" t="str">
        <f>IF(AND(C688=2, T688&lt;&gt;""), _xlfn.IFNA(VLOOKUP(T688,'kk1'!$B$10:$C$109, 2, FALSE), ""), "")</f>
        <v>Balai Penyuluh JATIYOSO</v>
      </c>
      <c r="W688" s="117">
        <v>1</v>
      </c>
      <c r="X688" s="79" t="str">
        <f t="shared" si="82"/>
        <v>Baik</v>
      </c>
      <c r="Y688" s="79" t="str">
        <f t="shared" si="83"/>
        <v>Benar</v>
      </c>
      <c r="Z688" s="79">
        <f t="shared" si="84"/>
        <v>1</v>
      </c>
      <c r="AA688" s="79" t="str">
        <f t="shared" si="85"/>
        <v>update ta_kib_b set kd_ruang = 17 where idpemda = '10020010012000695'</v>
      </c>
      <c r="AB688" s="79" t="str">
        <f t="shared" si="86"/>
        <v>Ta_Fn_KIB_B_Sensus</v>
      </c>
      <c r="AC688" s="79" t="str">
        <f t="shared" si="87"/>
        <v>update Ta_Fn_KIB_B_Sensus set sensus = 1 where idpemda = '10020010012000695'</v>
      </c>
      <c r="AD688" s="79">
        <f>ROWS($B$13:B688)</f>
        <v>676</v>
      </c>
      <c r="AE688" s="79" t="str">
        <f>IF(W688='kk4-7'!$A$1, AD688, "")</f>
        <v/>
      </c>
      <c r="AF688" s="79" t="str">
        <f t="shared" si="88"/>
        <v/>
      </c>
    </row>
    <row r="689" spans="1:32" x14ac:dyDescent="0.25">
      <c r="A689" s="122">
        <f t="shared" si="89"/>
        <v>677</v>
      </c>
      <c r="B689" s="80" t="s">
        <v>1461</v>
      </c>
      <c r="C689" s="122">
        <v>2</v>
      </c>
      <c r="D689" s="79" t="s">
        <v>1454</v>
      </c>
      <c r="E689" s="79" t="s">
        <v>1455</v>
      </c>
      <c r="F689" s="120">
        <v>5</v>
      </c>
      <c r="G689" s="79">
        <v>2012</v>
      </c>
      <c r="H689" s="81" t="s">
        <v>673</v>
      </c>
      <c r="I689" s="81" t="s">
        <v>1456</v>
      </c>
      <c r="J689" s="81" t="s">
        <v>114</v>
      </c>
      <c r="K689" s="79" t="s">
        <v>148</v>
      </c>
      <c r="L689" s="116" t="s">
        <v>1457</v>
      </c>
      <c r="N689" s="79" t="s">
        <v>149</v>
      </c>
      <c r="O689" s="166">
        <v>1</v>
      </c>
      <c r="P689" s="83">
        <v>230000</v>
      </c>
      <c r="S689" s="122">
        <v>1</v>
      </c>
      <c r="T689" s="117">
        <v>17</v>
      </c>
      <c r="V689" s="79" t="str">
        <f>IF(AND(C689=2, T689&lt;&gt;""), _xlfn.IFNA(VLOOKUP(T689,'kk1'!$B$10:$C$109, 2, FALSE), ""), "")</f>
        <v>Balai Penyuluh JATIYOSO</v>
      </c>
      <c r="W689" s="117">
        <v>1</v>
      </c>
      <c r="X689" s="79" t="str">
        <f t="shared" si="82"/>
        <v>Baik</v>
      </c>
      <c r="Y689" s="79" t="str">
        <f t="shared" si="83"/>
        <v>Benar</v>
      </c>
      <c r="Z689" s="79">
        <f t="shared" si="84"/>
        <v>1</v>
      </c>
      <c r="AA689" s="79" t="str">
        <f t="shared" si="85"/>
        <v>update ta_kib_b set kd_ruang = 17 where idpemda = '10020010012000696'</v>
      </c>
      <c r="AB689" s="79" t="str">
        <f t="shared" si="86"/>
        <v>Ta_Fn_KIB_B_Sensus</v>
      </c>
      <c r="AC689" s="79" t="str">
        <f t="shared" si="87"/>
        <v>update Ta_Fn_KIB_B_Sensus set sensus = 1 where idpemda = '10020010012000696'</v>
      </c>
      <c r="AD689" s="79">
        <f>ROWS($B$13:B689)</f>
        <v>677</v>
      </c>
      <c r="AE689" s="79" t="str">
        <f>IF(W689='kk4-7'!$A$1, AD689, "")</f>
        <v/>
      </c>
      <c r="AF689" s="79" t="str">
        <f t="shared" si="88"/>
        <v/>
      </c>
    </row>
    <row r="690" spans="1:32" x14ac:dyDescent="0.25">
      <c r="A690" s="122">
        <f t="shared" si="89"/>
        <v>678</v>
      </c>
      <c r="B690" s="80" t="s">
        <v>1462</v>
      </c>
      <c r="C690" s="122">
        <v>2</v>
      </c>
      <c r="D690" s="79" t="s">
        <v>1454</v>
      </c>
      <c r="E690" s="79" t="s">
        <v>1455</v>
      </c>
      <c r="F690" s="120">
        <v>6</v>
      </c>
      <c r="G690" s="79">
        <v>2012</v>
      </c>
      <c r="H690" s="81" t="s">
        <v>673</v>
      </c>
      <c r="I690" s="81" t="s">
        <v>1456</v>
      </c>
      <c r="J690" s="81" t="s">
        <v>114</v>
      </c>
      <c r="K690" s="79" t="s">
        <v>148</v>
      </c>
      <c r="L690" s="116" t="s">
        <v>1457</v>
      </c>
      <c r="N690" s="79" t="s">
        <v>149</v>
      </c>
      <c r="O690" s="166">
        <v>1</v>
      </c>
      <c r="P690" s="83">
        <v>230000</v>
      </c>
      <c r="S690" s="122">
        <v>1</v>
      </c>
      <c r="T690" s="117">
        <v>17</v>
      </c>
      <c r="V690" s="79" t="str">
        <f>IF(AND(C690=2, T690&lt;&gt;""), _xlfn.IFNA(VLOOKUP(T690,'kk1'!$B$10:$C$109, 2, FALSE), ""), "")</f>
        <v>Balai Penyuluh JATIYOSO</v>
      </c>
      <c r="W690" s="117">
        <v>1</v>
      </c>
      <c r="X690" s="79" t="str">
        <f t="shared" si="82"/>
        <v>Baik</v>
      </c>
      <c r="Y690" s="79" t="str">
        <f t="shared" si="83"/>
        <v>Benar</v>
      </c>
      <c r="Z690" s="79">
        <f t="shared" si="84"/>
        <v>1</v>
      </c>
      <c r="AA690" s="79" t="str">
        <f t="shared" si="85"/>
        <v>update ta_kib_b set kd_ruang = 17 where idpemda = '10020010012000697'</v>
      </c>
      <c r="AB690" s="79" t="str">
        <f t="shared" si="86"/>
        <v>Ta_Fn_KIB_B_Sensus</v>
      </c>
      <c r="AC690" s="79" t="str">
        <f t="shared" si="87"/>
        <v>update Ta_Fn_KIB_B_Sensus set sensus = 1 where idpemda = '10020010012000697'</v>
      </c>
      <c r="AD690" s="79">
        <f>ROWS($B$13:B690)</f>
        <v>678</v>
      </c>
      <c r="AE690" s="79" t="str">
        <f>IF(W690='kk4-7'!$A$1, AD690, "")</f>
        <v/>
      </c>
      <c r="AF690" s="79" t="str">
        <f t="shared" si="88"/>
        <v/>
      </c>
    </row>
    <row r="691" spans="1:32" x14ac:dyDescent="0.25">
      <c r="A691" s="122">
        <f t="shared" si="89"/>
        <v>679</v>
      </c>
      <c r="B691" s="80" t="s">
        <v>1463</v>
      </c>
      <c r="C691" s="122">
        <v>2</v>
      </c>
      <c r="D691" s="79" t="s">
        <v>1454</v>
      </c>
      <c r="E691" s="79" t="s">
        <v>1455</v>
      </c>
      <c r="F691" s="120">
        <v>7</v>
      </c>
      <c r="G691" s="79">
        <v>2012</v>
      </c>
      <c r="H691" s="81" t="s">
        <v>673</v>
      </c>
      <c r="I691" s="81" t="s">
        <v>1456</v>
      </c>
      <c r="J691" s="81" t="s">
        <v>114</v>
      </c>
      <c r="K691" s="79" t="s">
        <v>148</v>
      </c>
      <c r="L691" s="116" t="s">
        <v>1457</v>
      </c>
      <c r="N691" s="79" t="s">
        <v>149</v>
      </c>
      <c r="O691" s="166">
        <v>1</v>
      </c>
      <c r="P691" s="83">
        <v>230000</v>
      </c>
      <c r="S691" s="122">
        <v>1</v>
      </c>
      <c r="T691" s="117">
        <v>17</v>
      </c>
      <c r="V691" s="79" t="str">
        <f>IF(AND(C691=2, T691&lt;&gt;""), _xlfn.IFNA(VLOOKUP(T691,'kk1'!$B$10:$C$109, 2, FALSE), ""), "")</f>
        <v>Balai Penyuluh JATIYOSO</v>
      </c>
      <c r="W691" s="117">
        <v>1</v>
      </c>
      <c r="X691" s="79" t="str">
        <f t="shared" si="82"/>
        <v>Baik</v>
      </c>
      <c r="Y691" s="79" t="str">
        <f t="shared" si="83"/>
        <v>Benar</v>
      </c>
      <c r="Z691" s="79">
        <f t="shared" si="84"/>
        <v>1</v>
      </c>
      <c r="AA691" s="79" t="str">
        <f t="shared" si="85"/>
        <v>update ta_kib_b set kd_ruang = 17 where idpemda = '10020010012000698'</v>
      </c>
      <c r="AB691" s="79" t="str">
        <f t="shared" si="86"/>
        <v>Ta_Fn_KIB_B_Sensus</v>
      </c>
      <c r="AC691" s="79" t="str">
        <f t="shared" si="87"/>
        <v>update Ta_Fn_KIB_B_Sensus set sensus = 1 where idpemda = '10020010012000698'</v>
      </c>
      <c r="AD691" s="79">
        <f>ROWS($B$13:B691)</f>
        <v>679</v>
      </c>
      <c r="AE691" s="79" t="str">
        <f>IF(W691='kk4-7'!$A$1, AD691, "")</f>
        <v/>
      </c>
      <c r="AF691" s="79" t="str">
        <f t="shared" si="88"/>
        <v/>
      </c>
    </row>
    <row r="692" spans="1:32" x14ac:dyDescent="0.25">
      <c r="A692" s="122">
        <f t="shared" si="89"/>
        <v>680</v>
      </c>
      <c r="B692" s="80" t="s">
        <v>1464</v>
      </c>
      <c r="C692" s="122">
        <v>2</v>
      </c>
      <c r="D692" s="79" t="s">
        <v>1454</v>
      </c>
      <c r="E692" s="79" t="s">
        <v>1455</v>
      </c>
      <c r="F692" s="120">
        <v>8</v>
      </c>
      <c r="G692" s="79">
        <v>2012</v>
      </c>
      <c r="H692" s="81" t="s">
        <v>673</v>
      </c>
      <c r="I692" s="81" t="s">
        <v>1456</v>
      </c>
      <c r="J692" s="81" t="s">
        <v>114</v>
      </c>
      <c r="K692" s="79" t="s">
        <v>148</v>
      </c>
      <c r="L692" s="116" t="s">
        <v>1457</v>
      </c>
      <c r="N692" s="79" t="s">
        <v>149</v>
      </c>
      <c r="O692" s="166">
        <v>1</v>
      </c>
      <c r="P692" s="83">
        <v>230000</v>
      </c>
      <c r="S692" s="122">
        <v>1</v>
      </c>
      <c r="T692" s="117">
        <v>17</v>
      </c>
      <c r="V692" s="79" t="str">
        <f>IF(AND(C692=2, T692&lt;&gt;""), _xlfn.IFNA(VLOOKUP(T692,'kk1'!$B$10:$C$109, 2, FALSE), ""), "")</f>
        <v>Balai Penyuluh JATIYOSO</v>
      </c>
      <c r="W692" s="117">
        <v>2</v>
      </c>
      <c r="X692" s="79" t="str">
        <f t="shared" si="82"/>
        <v>Kurang Baik</v>
      </c>
      <c r="Y692" s="79" t="str">
        <f t="shared" si="83"/>
        <v>Benar</v>
      </c>
      <c r="Z692" s="79">
        <f t="shared" si="84"/>
        <v>1</v>
      </c>
      <c r="AA692" s="79" t="str">
        <f t="shared" si="85"/>
        <v>update ta_kib_b set kd_ruang = 17 where idpemda = '10020010012000699'</v>
      </c>
      <c r="AB692" s="79" t="str">
        <f t="shared" si="86"/>
        <v>Ta_Fn_KIB_B_Sensus</v>
      </c>
      <c r="AC692" s="79" t="str">
        <f t="shared" si="87"/>
        <v>update Ta_Fn_KIB_B_Sensus set sensus = 2 where idpemda = '10020010012000699'</v>
      </c>
      <c r="AD692" s="79">
        <f>ROWS($B$13:B692)</f>
        <v>680</v>
      </c>
      <c r="AE692" s="79" t="str">
        <f>IF(W692='kk4-7'!$A$1, AD692, "")</f>
        <v/>
      </c>
      <c r="AF692" s="79" t="str">
        <f t="shared" si="88"/>
        <v/>
      </c>
    </row>
    <row r="693" spans="1:32" x14ac:dyDescent="0.25">
      <c r="A693" s="122">
        <f t="shared" si="89"/>
        <v>681</v>
      </c>
      <c r="B693" s="80" t="s">
        <v>1465</v>
      </c>
      <c r="C693" s="122">
        <v>2</v>
      </c>
      <c r="D693" s="79" t="s">
        <v>1454</v>
      </c>
      <c r="E693" s="79" t="s">
        <v>1455</v>
      </c>
      <c r="F693" s="120">
        <v>9</v>
      </c>
      <c r="G693" s="79">
        <v>2012</v>
      </c>
      <c r="H693" s="81" t="s">
        <v>673</v>
      </c>
      <c r="I693" s="81" t="s">
        <v>1456</v>
      </c>
      <c r="J693" s="81" t="s">
        <v>114</v>
      </c>
      <c r="K693" s="79" t="s">
        <v>148</v>
      </c>
      <c r="L693" s="116" t="s">
        <v>1457</v>
      </c>
      <c r="N693" s="79" t="s">
        <v>149</v>
      </c>
      <c r="O693" s="166">
        <v>1</v>
      </c>
      <c r="P693" s="83">
        <v>230000</v>
      </c>
      <c r="S693" s="122">
        <v>1</v>
      </c>
      <c r="T693" s="117">
        <v>17</v>
      </c>
      <c r="V693" s="79" t="str">
        <f>IF(AND(C693=2, T693&lt;&gt;""), _xlfn.IFNA(VLOOKUP(T693,'kk1'!$B$10:$C$109, 2, FALSE), ""), "")</f>
        <v>Balai Penyuluh JATIYOSO</v>
      </c>
      <c r="W693" s="117">
        <v>2</v>
      </c>
      <c r="X693" s="79" t="str">
        <f t="shared" si="82"/>
        <v>Kurang Baik</v>
      </c>
      <c r="Y693" s="79" t="str">
        <f t="shared" si="83"/>
        <v>Benar</v>
      </c>
      <c r="Z693" s="79">
        <f t="shared" si="84"/>
        <v>1</v>
      </c>
      <c r="AA693" s="79" t="str">
        <f t="shared" si="85"/>
        <v>update ta_kib_b set kd_ruang = 17 where idpemda = '10020010012000700'</v>
      </c>
      <c r="AB693" s="79" t="str">
        <f t="shared" si="86"/>
        <v>Ta_Fn_KIB_B_Sensus</v>
      </c>
      <c r="AC693" s="79" t="str">
        <f t="shared" si="87"/>
        <v>update Ta_Fn_KIB_B_Sensus set sensus = 2 where idpemda = '10020010012000700'</v>
      </c>
      <c r="AD693" s="79">
        <f>ROWS($B$13:B693)</f>
        <v>681</v>
      </c>
      <c r="AE693" s="79" t="str">
        <f>IF(W693='kk4-7'!$A$1, AD693, "")</f>
        <v/>
      </c>
      <c r="AF693" s="79" t="str">
        <f t="shared" si="88"/>
        <v/>
      </c>
    </row>
    <row r="694" spans="1:32" x14ac:dyDescent="0.25">
      <c r="A694" s="122">
        <f t="shared" si="89"/>
        <v>682</v>
      </c>
      <c r="B694" s="80" t="s">
        <v>1466</v>
      </c>
      <c r="C694" s="122">
        <v>2</v>
      </c>
      <c r="D694" s="79" t="s">
        <v>1454</v>
      </c>
      <c r="E694" s="79" t="s">
        <v>1455</v>
      </c>
      <c r="F694" s="120">
        <v>10</v>
      </c>
      <c r="G694" s="79">
        <v>2012</v>
      </c>
      <c r="H694" s="81" t="s">
        <v>673</v>
      </c>
      <c r="I694" s="81" t="s">
        <v>1456</v>
      </c>
      <c r="J694" s="81" t="s">
        <v>114</v>
      </c>
      <c r="K694" s="79" t="s">
        <v>148</v>
      </c>
      <c r="L694" s="116" t="s">
        <v>1457</v>
      </c>
      <c r="N694" s="79" t="s">
        <v>149</v>
      </c>
      <c r="O694" s="166">
        <v>1</v>
      </c>
      <c r="P694" s="83">
        <v>230000</v>
      </c>
      <c r="S694" s="122">
        <v>1</v>
      </c>
      <c r="T694" s="117">
        <v>21</v>
      </c>
      <c r="V694" s="79" t="str">
        <f>IF(AND(C694=2, T694&lt;&gt;""), _xlfn.IFNA(VLOOKUP(T694,'kk1'!$B$10:$C$109, 2, FALSE), ""), "")</f>
        <v>Balai Penyuluh TAWANGMANGU</v>
      </c>
      <c r="W694" s="117">
        <v>1</v>
      </c>
      <c r="X694" s="79" t="str">
        <f t="shared" si="82"/>
        <v>Baik</v>
      </c>
      <c r="Y694" s="79" t="str">
        <f t="shared" si="83"/>
        <v>Benar</v>
      </c>
      <c r="Z694" s="79">
        <f t="shared" si="84"/>
        <v>1</v>
      </c>
      <c r="AA694" s="79" t="str">
        <f t="shared" si="85"/>
        <v>update ta_kib_b set kd_ruang = 21 where idpemda = '10020010012000701'</v>
      </c>
      <c r="AB694" s="79" t="str">
        <f t="shared" si="86"/>
        <v>Ta_Fn_KIB_B_Sensus</v>
      </c>
      <c r="AC694" s="79" t="str">
        <f t="shared" si="87"/>
        <v>update Ta_Fn_KIB_B_Sensus set sensus = 1 where idpemda = '10020010012000701'</v>
      </c>
      <c r="AD694" s="79">
        <f>ROWS($B$13:B694)</f>
        <v>682</v>
      </c>
      <c r="AE694" s="79" t="str">
        <f>IF(W694='kk4-7'!$A$1, AD694, "")</f>
        <v/>
      </c>
      <c r="AF694" s="79" t="str">
        <f t="shared" si="88"/>
        <v/>
      </c>
    </row>
    <row r="695" spans="1:32" x14ac:dyDescent="0.25">
      <c r="A695" s="122">
        <f t="shared" si="89"/>
        <v>683</v>
      </c>
      <c r="B695" s="80" t="s">
        <v>1467</v>
      </c>
      <c r="C695" s="122">
        <v>2</v>
      </c>
      <c r="D695" s="79" t="s">
        <v>1454</v>
      </c>
      <c r="E695" s="79" t="s">
        <v>1455</v>
      </c>
      <c r="F695" s="120">
        <v>11</v>
      </c>
      <c r="G695" s="79">
        <v>2012</v>
      </c>
      <c r="H695" s="81" t="s">
        <v>673</v>
      </c>
      <c r="I695" s="81" t="s">
        <v>1456</v>
      </c>
      <c r="J695" s="81" t="s">
        <v>114</v>
      </c>
      <c r="K695" s="79" t="s">
        <v>148</v>
      </c>
      <c r="L695" s="116" t="s">
        <v>1457</v>
      </c>
      <c r="N695" s="79" t="s">
        <v>149</v>
      </c>
      <c r="O695" s="166">
        <v>1</v>
      </c>
      <c r="P695" s="83">
        <v>230000</v>
      </c>
      <c r="S695" s="122">
        <v>1</v>
      </c>
      <c r="T695" s="117">
        <v>21</v>
      </c>
      <c r="V695" s="79" t="str">
        <f>IF(AND(C695=2, T695&lt;&gt;""), _xlfn.IFNA(VLOOKUP(T695,'kk1'!$B$10:$C$109, 2, FALSE), ""), "")</f>
        <v>Balai Penyuluh TAWANGMANGU</v>
      </c>
      <c r="W695" s="117">
        <v>1</v>
      </c>
      <c r="X695" s="79" t="str">
        <f t="shared" si="82"/>
        <v>Baik</v>
      </c>
      <c r="Y695" s="79" t="str">
        <f t="shared" si="83"/>
        <v>Benar</v>
      </c>
      <c r="Z695" s="79">
        <f t="shared" si="84"/>
        <v>1</v>
      </c>
      <c r="AA695" s="79" t="str">
        <f t="shared" si="85"/>
        <v>update ta_kib_b set kd_ruang = 21 where idpemda = '10020010012000702'</v>
      </c>
      <c r="AB695" s="79" t="str">
        <f t="shared" si="86"/>
        <v>Ta_Fn_KIB_B_Sensus</v>
      </c>
      <c r="AC695" s="79" t="str">
        <f t="shared" si="87"/>
        <v>update Ta_Fn_KIB_B_Sensus set sensus = 1 where idpemda = '10020010012000702'</v>
      </c>
      <c r="AD695" s="79">
        <f>ROWS($B$13:B695)</f>
        <v>683</v>
      </c>
      <c r="AE695" s="79" t="str">
        <f>IF(W695='kk4-7'!$A$1, AD695, "")</f>
        <v/>
      </c>
      <c r="AF695" s="79" t="str">
        <f t="shared" si="88"/>
        <v/>
      </c>
    </row>
    <row r="696" spans="1:32" x14ac:dyDescent="0.25">
      <c r="A696" s="122">
        <f t="shared" si="89"/>
        <v>684</v>
      </c>
      <c r="B696" s="80" t="s">
        <v>1468</v>
      </c>
      <c r="C696" s="122">
        <v>2</v>
      </c>
      <c r="D696" s="79" t="s">
        <v>1454</v>
      </c>
      <c r="E696" s="79" t="s">
        <v>1455</v>
      </c>
      <c r="F696" s="120">
        <v>12</v>
      </c>
      <c r="G696" s="79">
        <v>2012</v>
      </c>
      <c r="H696" s="81" t="s">
        <v>673</v>
      </c>
      <c r="I696" s="81" t="s">
        <v>1456</v>
      </c>
      <c r="J696" s="81" t="s">
        <v>114</v>
      </c>
      <c r="K696" s="79" t="s">
        <v>148</v>
      </c>
      <c r="L696" s="116" t="s">
        <v>1457</v>
      </c>
      <c r="N696" s="79" t="s">
        <v>149</v>
      </c>
      <c r="O696" s="166">
        <v>1</v>
      </c>
      <c r="P696" s="83">
        <v>230000</v>
      </c>
      <c r="S696" s="122">
        <v>1</v>
      </c>
      <c r="T696" s="117">
        <v>21</v>
      </c>
      <c r="V696" s="79" t="str">
        <f>IF(AND(C696=2, T696&lt;&gt;""), _xlfn.IFNA(VLOOKUP(T696,'kk1'!$B$10:$C$109, 2, FALSE), ""), "")</f>
        <v>Balai Penyuluh TAWANGMANGU</v>
      </c>
      <c r="W696" s="117">
        <v>1</v>
      </c>
      <c r="X696" s="79" t="str">
        <f t="shared" si="82"/>
        <v>Baik</v>
      </c>
      <c r="Y696" s="79" t="str">
        <f t="shared" si="83"/>
        <v>Benar</v>
      </c>
      <c r="Z696" s="79">
        <f t="shared" si="84"/>
        <v>1</v>
      </c>
      <c r="AA696" s="79" t="str">
        <f t="shared" si="85"/>
        <v>update ta_kib_b set kd_ruang = 21 where idpemda = '10020010012000703'</v>
      </c>
      <c r="AB696" s="79" t="str">
        <f t="shared" si="86"/>
        <v>Ta_Fn_KIB_B_Sensus</v>
      </c>
      <c r="AC696" s="79" t="str">
        <f t="shared" si="87"/>
        <v>update Ta_Fn_KIB_B_Sensus set sensus = 1 where idpemda = '10020010012000703'</v>
      </c>
      <c r="AD696" s="79">
        <f>ROWS($B$13:B696)</f>
        <v>684</v>
      </c>
      <c r="AE696" s="79" t="str">
        <f>IF(W696='kk4-7'!$A$1, AD696, "")</f>
        <v/>
      </c>
      <c r="AF696" s="79" t="str">
        <f t="shared" si="88"/>
        <v/>
      </c>
    </row>
    <row r="697" spans="1:32" x14ac:dyDescent="0.25">
      <c r="A697" s="122">
        <f t="shared" si="89"/>
        <v>685</v>
      </c>
      <c r="B697" s="80" t="s">
        <v>1469</v>
      </c>
      <c r="C697" s="122">
        <v>2</v>
      </c>
      <c r="D697" s="79" t="s">
        <v>1454</v>
      </c>
      <c r="E697" s="79" t="s">
        <v>1455</v>
      </c>
      <c r="F697" s="120">
        <v>13</v>
      </c>
      <c r="G697" s="79">
        <v>2012</v>
      </c>
      <c r="H697" s="81" t="s">
        <v>673</v>
      </c>
      <c r="I697" s="81" t="s">
        <v>1456</v>
      </c>
      <c r="J697" s="81" t="s">
        <v>114</v>
      </c>
      <c r="K697" s="79" t="s">
        <v>148</v>
      </c>
      <c r="L697" s="116" t="s">
        <v>1457</v>
      </c>
      <c r="N697" s="79" t="s">
        <v>149</v>
      </c>
      <c r="O697" s="166">
        <v>1</v>
      </c>
      <c r="P697" s="83">
        <v>230000</v>
      </c>
      <c r="S697" s="122">
        <v>1</v>
      </c>
      <c r="T697" s="117">
        <v>21</v>
      </c>
      <c r="V697" s="79" t="str">
        <f>IF(AND(C697=2, T697&lt;&gt;""), _xlfn.IFNA(VLOOKUP(T697,'kk1'!$B$10:$C$109, 2, FALSE), ""), "")</f>
        <v>Balai Penyuluh TAWANGMANGU</v>
      </c>
      <c r="W697" s="117">
        <v>1</v>
      </c>
      <c r="X697" s="79" t="str">
        <f t="shared" si="82"/>
        <v>Baik</v>
      </c>
      <c r="Y697" s="79" t="str">
        <f t="shared" si="83"/>
        <v>Benar</v>
      </c>
      <c r="Z697" s="79">
        <f t="shared" si="84"/>
        <v>1</v>
      </c>
      <c r="AA697" s="79" t="str">
        <f t="shared" si="85"/>
        <v>update ta_kib_b set kd_ruang = 21 where idpemda = '10020010012000704'</v>
      </c>
      <c r="AB697" s="79" t="str">
        <f t="shared" si="86"/>
        <v>Ta_Fn_KIB_B_Sensus</v>
      </c>
      <c r="AC697" s="79" t="str">
        <f t="shared" si="87"/>
        <v>update Ta_Fn_KIB_B_Sensus set sensus = 1 where idpemda = '10020010012000704'</v>
      </c>
      <c r="AD697" s="79">
        <f>ROWS($B$13:B697)</f>
        <v>685</v>
      </c>
      <c r="AE697" s="79" t="str">
        <f>IF(W697='kk4-7'!$A$1, AD697, "")</f>
        <v/>
      </c>
      <c r="AF697" s="79" t="str">
        <f t="shared" si="88"/>
        <v/>
      </c>
    </row>
    <row r="698" spans="1:32" x14ac:dyDescent="0.25">
      <c r="A698" s="122">
        <f t="shared" si="89"/>
        <v>686</v>
      </c>
      <c r="B698" s="80" t="s">
        <v>1470</v>
      </c>
      <c r="C698" s="122">
        <v>2</v>
      </c>
      <c r="D698" s="79" t="s">
        <v>1454</v>
      </c>
      <c r="E698" s="79" t="s">
        <v>1455</v>
      </c>
      <c r="F698" s="120">
        <v>14</v>
      </c>
      <c r="G698" s="79">
        <v>2012</v>
      </c>
      <c r="H698" s="81" t="s">
        <v>673</v>
      </c>
      <c r="I698" s="81" t="s">
        <v>1456</v>
      </c>
      <c r="J698" s="81" t="s">
        <v>114</v>
      </c>
      <c r="K698" s="79" t="s">
        <v>148</v>
      </c>
      <c r="L698" s="116" t="s">
        <v>1457</v>
      </c>
      <c r="N698" s="79" t="s">
        <v>149</v>
      </c>
      <c r="O698" s="166">
        <v>1</v>
      </c>
      <c r="P698" s="83">
        <v>230000</v>
      </c>
      <c r="S698" s="122">
        <v>1</v>
      </c>
      <c r="T698" s="117">
        <v>21</v>
      </c>
      <c r="V698" s="79" t="str">
        <f>IF(AND(C698=2, T698&lt;&gt;""), _xlfn.IFNA(VLOOKUP(T698,'kk1'!$B$10:$C$109, 2, FALSE), ""), "")</f>
        <v>Balai Penyuluh TAWANGMANGU</v>
      </c>
      <c r="W698" s="117">
        <v>1</v>
      </c>
      <c r="X698" s="79" t="str">
        <f t="shared" si="82"/>
        <v>Baik</v>
      </c>
      <c r="Y698" s="79" t="str">
        <f t="shared" si="83"/>
        <v>Benar</v>
      </c>
      <c r="Z698" s="79">
        <f t="shared" si="84"/>
        <v>1</v>
      </c>
      <c r="AA698" s="79" t="str">
        <f t="shared" si="85"/>
        <v>update ta_kib_b set kd_ruang = 21 where idpemda = '10020010012000705'</v>
      </c>
      <c r="AB698" s="79" t="str">
        <f t="shared" si="86"/>
        <v>Ta_Fn_KIB_B_Sensus</v>
      </c>
      <c r="AC698" s="79" t="str">
        <f t="shared" si="87"/>
        <v>update Ta_Fn_KIB_B_Sensus set sensus = 1 where idpemda = '10020010012000705'</v>
      </c>
      <c r="AD698" s="79">
        <f>ROWS($B$13:B698)</f>
        <v>686</v>
      </c>
      <c r="AE698" s="79" t="str">
        <f>IF(W698='kk4-7'!$A$1, AD698, "")</f>
        <v/>
      </c>
      <c r="AF698" s="79" t="str">
        <f t="shared" si="88"/>
        <v/>
      </c>
    </row>
    <row r="699" spans="1:32" x14ac:dyDescent="0.25">
      <c r="A699" s="122">
        <f t="shared" si="89"/>
        <v>687</v>
      </c>
      <c r="B699" s="80" t="s">
        <v>1471</v>
      </c>
      <c r="C699" s="122">
        <v>2</v>
      </c>
      <c r="D699" s="79" t="s">
        <v>1454</v>
      </c>
      <c r="E699" s="79" t="s">
        <v>1455</v>
      </c>
      <c r="F699" s="120">
        <v>15</v>
      </c>
      <c r="G699" s="79">
        <v>2012</v>
      </c>
      <c r="H699" s="81" t="s">
        <v>673</v>
      </c>
      <c r="I699" s="81" t="s">
        <v>1456</v>
      </c>
      <c r="J699" s="81" t="s">
        <v>114</v>
      </c>
      <c r="K699" s="79" t="s">
        <v>148</v>
      </c>
      <c r="L699" s="116" t="s">
        <v>1457</v>
      </c>
      <c r="N699" s="79" t="s">
        <v>149</v>
      </c>
      <c r="O699" s="166">
        <v>1</v>
      </c>
      <c r="P699" s="83">
        <v>230000</v>
      </c>
      <c r="S699" s="122">
        <v>1</v>
      </c>
      <c r="T699" s="117">
        <v>21</v>
      </c>
      <c r="V699" s="79" t="str">
        <f>IF(AND(C699=2, T699&lt;&gt;""), _xlfn.IFNA(VLOOKUP(T699,'kk1'!$B$10:$C$109, 2, FALSE), ""), "")</f>
        <v>Balai Penyuluh TAWANGMANGU</v>
      </c>
      <c r="W699" s="117">
        <v>1</v>
      </c>
      <c r="X699" s="79" t="str">
        <f t="shared" si="82"/>
        <v>Baik</v>
      </c>
      <c r="Y699" s="79" t="str">
        <f t="shared" si="83"/>
        <v>Benar</v>
      </c>
      <c r="Z699" s="79">
        <f t="shared" si="84"/>
        <v>1</v>
      </c>
      <c r="AA699" s="79" t="str">
        <f t="shared" si="85"/>
        <v>update ta_kib_b set kd_ruang = 21 where idpemda = '10020010012000706'</v>
      </c>
      <c r="AB699" s="79" t="str">
        <f t="shared" si="86"/>
        <v>Ta_Fn_KIB_B_Sensus</v>
      </c>
      <c r="AC699" s="79" t="str">
        <f t="shared" si="87"/>
        <v>update Ta_Fn_KIB_B_Sensus set sensus = 1 where idpemda = '10020010012000706'</v>
      </c>
      <c r="AD699" s="79">
        <f>ROWS($B$13:B699)</f>
        <v>687</v>
      </c>
      <c r="AE699" s="79" t="str">
        <f>IF(W699='kk4-7'!$A$1, AD699, "")</f>
        <v/>
      </c>
      <c r="AF699" s="79" t="str">
        <f t="shared" si="88"/>
        <v/>
      </c>
    </row>
    <row r="700" spans="1:32" x14ac:dyDescent="0.25">
      <c r="A700" s="122">
        <f t="shared" si="89"/>
        <v>688</v>
      </c>
      <c r="B700" s="80" t="s">
        <v>1472</v>
      </c>
      <c r="C700" s="122">
        <v>2</v>
      </c>
      <c r="D700" s="79" t="s">
        <v>1454</v>
      </c>
      <c r="E700" s="79" t="s">
        <v>1455</v>
      </c>
      <c r="F700" s="120">
        <v>16</v>
      </c>
      <c r="G700" s="79">
        <v>2012</v>
      </c>
      <c r="H700" s="81" t="s">
        <v>673</v>
      </c>
      <c r="I700" s="81" t="s">
        <v>1456</v>
      </c>
      <c r="J700" s="81" t="s">
        <v>114</v>
      </c>
      <c r="K700" s="79" t="s">
        <v>148</v>
      </c>
      <c r="L700" s="116" t="s">
        <v>1457</v>
      </c>
      <c r="N700" s="79" t="s">
        <v>149</v>
      </c>
      <c r="O700" s="166">
        <v>1</v>
      </c>
      <c r="P700" s="83">
        <v>230000</v>
      </c>
      <c r="S700" s="122">
        <v>1</v>
      </c>
      <c r="T700" s="117">
        <v>21</v>
      </c>
      <c r="V700" s="79" t="str">
        <f>IF(AND(C700=2, T700&lt;&gt;""), _xlfn.IFNA(VLOOKUP(T700,'kk1'!$B$10:$C$109, 2, FALSE), ""), "")</f>
        <v>Balai Penyuluh TAWANGMANGU</v>
      </c>
      <c r="W700" s="117">
        <v>1</v>
      </c>
      <c r="X700" s="79" t="str">
        <f t="shared" si="82"/>
        <v>Baik</v>
      </c>
      <c r="Y700" s="79" t="str">
        <f t="shared" si="83"/>
        <v>Benar</v>
      </c>
      <c r="Z700" s="79">
        <f t="shared" si="84"/>
        <v>1</v>
      </c>
      <c r="AA700" s="79" t="str">
        <f t="shared" si="85"/>
        <v>update ta_kib_b set kd_ruang = 21 where idpemda = '10020010012000707'</v>
      </c>
      <c r="AB700" s="79" t="str">
        <f t="shared" si="86"/>
        <v>Ta_Fn_KIB_B_Sensus</v>
      </c>
      <c r="AC700" s="79" t="str">
        <f t="shared" si="87"/>
        <v>update Ta_Fn_KIB_B_Sensus set sensus = 1 where idpemda = '10020010012000707'</v>
      </c>
      <c r="AD700" s="79">
        <f>ROWS($B$13:B700)</f>
        <v>688</v>
      </c>
      <c r="AE700" s="79" t="str">
        <f>IF(W700='kk4-7'!$A$1, AD700, "")</f>
        <v/>
      </c>
      <c r="AF700" s="79" t="str">
        <f t="shared" si="88"/>
        <v/>
      </c>
    </row>
    <row r="701" spans="1:32" x14ac:dyDescent="0.25">
      <c r="A701" s="122">
        <f t="shared" si="89"/>
        <v>689</v>
      </c>
      <c r="B701" s="80" t="s">
        <v>1473</v>
      </c>
      <c r="C701" s="122">
        <v>2</v>
      </c>
      <c r="D701" s="79" t="s">
        <v>1454</v>
      </c>
      <c r="E701" s="79" t="s">
        <v>1455</v>
      </c>
      <c r="F701" s="120">
        <v>17</v>
      </c>
      <c r="G701" s="79">
        <v>2012</v>
      </c>
      <c r="H701" s="81" t="s">
        <v>673</v>
      </c>
      <c r="I701" s="81" t="s">
        <v>1456</v>
      </c>
      <c r="J701" s="81" t="s">
        <v>114</v>
      </c>
      <c r="K701" s="79" t="s">
        <v>148</v>
      </c>
      <c r="L701" s="116" t="s">
        <v>1457</v>
      </c>
      <c r="N701" s="79" t="s">
        <v>149</v>
      </c>
      <c r="O701" s="166">
        <v>1</v>
      </c>
      <c r="P701" s="83">
        <v>230000</v>
      </c>
      <c r="S701" s="122">
        <v>1</v>
      </c>
      <c r="T701" s="117">
        <v>21</v>
      </c>
      <c r="V701" s="79" t="str">
        <f>IF(AND(C701=2, T701&lt;&gt;""), _xlfn.IFNA(VLOOKUP(T701,'kk1'!$B$10:$C$109, 2, FALSE), ""), "")</f>
        <v>Balai Penyuluh TAWANGMANGU</v>
      </c>
      <c r="W701" s="117">
        <v>1</v>
      </c>
      <c r="X701" s="79" t="str">
        <f t="shared" si="82"/>
        <v>Baik</v>
      </c>
      <c r="Y701" s="79" t="str">
        <f t="shared" si="83"/>
        <v>Benar</v>
      </c>
      <c r="Z701" s="79">
        <f t="shared" si="84"/>
        <v>1</v>
      </c>
      <c r="AA701" s="79" t="str">
        <f t="shared" si="85"/>
        <v>update ta_kib_b set kd_ruang = 21 where idpemda = '10020010012000708'</v>
      </c>
      <c r="AB701" s="79" t="str">
        <f t="shared" si="86"/>
        <v>Ta_Fn_KIB_B_Sensus</v>
      </c>
      <c r="AC701" s="79" t="str">
        <f t="shared" si="87"/>
        <v>update Ta_Fn_KIB_B_Sensus set sensus = 1 where idpemda = '10020010012000708'</v>
      </c>
      <c r="AD701" s="79">
        <f>ROWS($B$13:B701)</f>
        <v>689</v>
      </c>
      <c r="AE701" s="79" t="str">
        <f>IF(W701='kk4-7'!$A$1, AD701, "")</f>
        <v/>
      </c>
      <c r="AF701" s="79" t="str">
        <f t="shared" si="88"/>
        <v/>
      </c>
    </row>
    <row r="702" spans="1:32" x14ac:dyDescent="0.25">
      <c r="A702" s="122">
        <f t="shared" si="89"/>
        <v>690</v>
      </c>
      <c r="B702" s="80" t="s">
        <v>1474</v>
      </c>
      <c r="C702" s="122">
        <v>2</v>
      </c>
      <c r="D702" s="79" t="s">
        <v>1454</v>
      </c>
      <c r="E702" s="79" t="s">
        <v>1455</v>
      </c>
      <c r="F702" s="120">
        <v>18</v>
      </c>
      <c r="G702" s="79">
        <v>2012</v>
      </c>
      <c r="H702" s="81" t="s">
        <v>673</v>
      </c>
      <c r="I702" s="81" t="s">
        <v>1456</v>
      </c>
      <c r="J702" s="81" t="s">
        <v>114</v>
      </c>
      <c r="K702" s="79" t="s">
        <v>148</v>
      </c>
      <c r="L702" s="116" t="s">
        <v>1457</v>
      </c>
      <c r="N702" s="79" t="s">
        <v>149</v>
      </c>
      <c r="O702" s="166">
        <v>1</v>
      </c>
      <c r="P702" s="83">
        <v>230000</v>
      </c>
      <c r="S702" s="122">
        <v>1</v>
      </c>
      <c r="T702" s="117">
        <v>15</v>
      </c>
      <c r="V702" s="79" t="str">
        <f>IF(AND(C702=2, T702&lt;&gt;""), _xlfn.IFNA(VLOOKUP(T702,'kk1'!$B$10:$C$109, 2, FALSE), ""), "")</f>
        <v>Aula Besar</v>
      </c>
      <c r="X702" s="79" t="str">
        <f t="shared" si="82"/>
        <v/>
      </c>
      <c r="Y702" s="79" t="str">
        <f t="shared" si="83"/>
        <v>Belum diisi</v>
      </c>
      <c r="Z702" s="79">
        <f t="shared" si="84"/>
        <v>0</v>
      </c>
      <c r="AA702" s="79" t="str">
        <f t="shared" si="85"/>
        <v>update ta_kib_b set kd_ruang = 15 where idpemda = '10020010012000709'</v>
      </c>
      <c r="AB702" s="79" t="str">
        <f t="shared" si="86"/>
        <v>Ta_Fn_KIB_B_Sensus</v>
      </c>
      <c r="AC702" s="79" t="str">
        <f t="shared" si="87"/>
        <v/>
      </c>
      <c r="AD702" s="79">
        <f>ROWS($B$13:B702)</f>
        <v>690</v>
      </c>
      <c r="AE702" s="79">
        <f>IF(W702='kk4-7'!$A$1, AD702, "")</f>
        <v>690</v>
      </c>
      <c r="AF702" s="79" t="str">
        <f t="shared" si="88"/>
        <v/>
      </c>
    </row>
    <row r="703" spans="1:32" x14ac:dyDescent="0.25">
      <c r="A703" s="122">
        <f t="shared" si="89"/>
        <v>691</v>
      </c>
      <c r="B703" s="80" t="s">
        <v>1475</v>
      </c>
      <c r="C703" s="122">
        <v>2</v>
      </c>
      <c r="D703" s="79" t="s">
        <v>1454</v>
      </c>
      <c r="E703" s="79" t="s">
        <v>1455</v>
      </c>
      <c r="F703" s="120">
        <v>19</v>
      </c>
      <c r="G703" s="79">
        <v>2012</v>
      </c>
      <c r="H703" s="81" t="s">
        <v>673</v>
      </c>
      <c r="I703" s="81" t="s">
        <v>1456</v>
      </c>
      <c r="J703" s="81" t="s">
        <v>114</v>
      </c>
      <c r="K703" s="79" t="s">
        <v>148</v>
      </c>
      <c r="L703" s="116" t="s">
        <v>1457</v>
      </c>
      <c r="N703" s="79" t="s">
        <v>149</v>
      </c>
      <c r="O703" s="166">
        <v>1</v>
      </c>
      <c r="P703" s="83">
        <v>230000</v>
      </c>
      <c r="S703" s="122">
        <v>1</v>
      </c>
      <c r="T703" s="117">
        <v>15</v>
      </c>
      <c r="V703" s="79" t="str">
        <f>IF(AND(C703=2, T703&lt;&gt;""), _xlfn.IFNA(VLOOKUP(T703,'kk1'!$B$10:$C$109, 2, FALSE), ""), "")</f>
        <v>Aula Besar</v>
      </c>
      <c r="X703" s="79" t="str">
        <f t="shared" si="82"/>
        <v/>
      </c>
      <c r="Y703" s="79" t="str">
        <f t="shared" si="83"/>
        <v>Belum diisi</v>
      </c>
      <c r="Z703" s="79">
        <f t="shared" si="84"/>
        <v>0</v>
      </c>
      <c r="AA703" s="79" t="str">
        <f t="shared" si="85"/>
        <v>update ta_kib_b set kd_ruang = 15 where idpemda = '10020010012000710'</v>
      </c>
      <c r="AB703" s="79" t="str">
        <f t="shared" si="86"/>
        <v>Ta_Fn_KIB_B_Sensus</v>
      </c>
      <c r="AC703" s="79" t="str">
        <f t="shared" si="87"/>
        <v/>
      </c>
      <c r="AD703" s="79">
        <f>ROWS($B$13:B703)</f>
        <v>691</v>
      </c>
      <c r="AE703" s="79">
        <f>IF(W703='kk4-7'!$A$1, AD703, "")</f>
        <v>691</v>
      </c>
      <c r="AF703" s="79" t="str">
        <f t="shared" si="88"/>
        <v/>
      </c>
    </row>
    <row r="704" spans="1:32" x14ac:dyDescent="0.25">
      <c r="A704" s="122">
        <f t="shared" si="89"/>
        <v>692</v>
      </c>
      <c r="B704" s="80" t="s">
        <v>1476</v>
      </c>
      <c r="C704" s="122">
        <v>2</v>
      </c>
      <c r="D704" s="79" t="s">
        <v>1454</v>
      </c>
      <c r="E704" s="79" t="s">
        <v>1455</v>
      </c>
      <c r="F704" s="120">
        <v>20</v>
      </c>
      <c r="G704" s="79">
        <v>2012</v>
      </c>
      <c r="H704" s="81" t="s">
        <v>673</v>
      </c>
      <c r="I704" s="81" t="s">
        <v>1456</v>
      </c>
      <c r="J704" s="81" t="s">
        <v>114</v>
      </c>
      <c r="K704" s="79" t="s">
        <v>148</v>
      </c>
      <c r="L704" s="116" t="s">
        <v>1457</v>
      </c>
      <c r="N704" s="79" t="s">
        <v>149</v>
      </c>
      <c r="O704" s="166">
        <v>1</v>
      </c>
      <c r="P704" s="83">
        <v>230000</v>
      </c>
      <c r="S704" s="122">
        <v>1</v>
      </c>
      <c r="T704" s="117">
        <v>15</v>
      </c>
      <c r="V704" s="79" t="str">
        <f>IF(AND(C704=2, T704&lt;&gt;""), _xlfn.IFNA(VLOOKUP(T704,'kk1'!$B$10:$C$109, 2, FALSE), ""), "")</f>
        <v>Aula Besar</v>
      </c>
      <c r="X704" s="79" t="str">
        <f t="shared" si="82"/>
        <v/>
      </c>
      <c r="Y704" s="79" t="str">
        <f t="shared" si="83"/>
        <v>Belum diisi</v>
      </c>
      <c r="Z704" s="79">
        <f t="shared" si="84"/>
        <v>0</v>
      </c>
      <c r="AA704" s="79" t="str">
        <f t="shared" si="85"/>
        <v>update ta_kib_b set kd_ruang = 15 where idpemda = '10020010012000711'</v>
      </c>
      <c r="AB704" s="79" t="str">
        <f t="shared" si="86"/>
        <v>Ta_Fn_KIB_B_Sensus</v>
      </c>
      <c r="AC704" s="79" t="str">
        <f t="shared" si="87"/>
        <v/>
      </c>
      <c r="AD704" s="79">
        <f>ROWS($B$13:B704)</f>
        <v>692</v>
      </c>
      <c r="AE704" s="79">
        <f>IF(W704='kk4-7'!$A$1, AD704, "")</f>
        <v>692</v>
      </c>
      <c r="AF704" s="79" t="str">
        <f t="shared" si="88"/>
        <v/>
      </c>
    </row>
    <row r="705" spans="1:45" x14ac:dyDescent="0.25">
      <c r="A705" s="122">
        <f t="shared" si="89"/>
        <v>693</v>
      </c>
      <c r="B705" s="80" t="s">
        <v>1477</v>
      </c>
      <c r="C705" s="122">
        <v>2</v>
      </c>
      <c r="D705" s="79" t="s">
        <v>1454</v>
      </c>
      <c r="E705" s="79" t="s">
        <v>1455</v>
      </c>
      <c r="F705" s="120">
        <v>21</v>
      </c>
      <c r="G705" s="79">
        <v>2012</v>
      </c>
      <c r="H705" s="81" t="s">
        <v>673</v>
      </c>
      <c r="I705" s="81" t="s">
        <v>1456</v>
      </c>
      <c r="J705" s="81" t="s">
        <v>114</v>
      </c>
      <c r="K705" s="79" t="s">
        <v>148</v>
      </c>
      <c r="L705" s="116" t="s">
        <v>1457</v>
      </c>
      <c r="N705" s="79" t="s">
        <v>149</v>
      </c>
      <c r="O705" s="166">
        <v>1</v>
      </c>
      <c r="P705" s="83">
        <v>230000</v>
      </c>
      <c r="S705" s="122">
        <v>1</v>
      </c>
      <c r="T705" s="117">
        <v>15</v>
      </c>
      <c r="V705" s="79" t="str">
        <f>IF(AND(C705=2, T705&lt;&gt;""), _xlfn.IFNA(VLOOKUP(T705,'kk1'!$B$10:$C$109, 2, FALSE), ""), "")</f>
        <v>Aula Besar</v>
      </c>
      <c r="X705" s="79" t="str">
        <f t="shared" si="82"/>
        <v/>
      </c>
      <c r="Y705" s="79" t="str">
        <f t="shared" si="83"/>
        <v>Belum diisi</v>
      </c>
      <c r="Z705" s="79">
        <f t="shared" si="84"/>
        <v>0</v>
      </c>
      <c r="AA705" s="79" t="str">
        <f t="shared" si="85"/>
        <v>update ta_kib_b set kd_ruang = 15 where idpemda = '10020010012000712'</v>
      </c>
      <c r="AB705" s="79" t="str">
        <f t="shared" si="86"/>
        <v>Ta_Fn_KIB_B_Sensus</v>
      </c>
      <c r="AC705" s="79" t="str">
        <f t="shared" si="87"/>
        <v/>
      </c>
      <c r="AD705" s="79">
        <f>ROWS($B$13:B705)</f>
        <v>693</v>
      </c>
      <c r="AE705" s="79">
        <f>IF(W705='kk4-7'!$A$1, AD705, "")</f>
        <v>693</v>
      </c>
      <c r="AF705" s="79" t="str">
        <f t="shared" si="88"/>
        <v/>
      </c>
    </row>
    <row r="706" spans="1:45" x14ac:dyDescent="0.25">
      <c r="A706" s="122">
        <f t="shared" si="89"/>
        <v>694</v>
      </c>
      <c r="B706" s="80" t="s">
        <v>1478</v>
      </c>
      <c r="C706" s="122">
        <v>2</v>
      </c>
      <c r="D706" s="79" t="s">
        <v>1454</v>
      </c>
      <c r="E706" s="79" t="s">
        <v>1455</v>
      </c>
      <c r="F706" s="120">
        <v>22</v>
      </c>
      <c r="G706" s="79">
        <v>2012</v>
      </c>
      <c r="H706" s="81" t="s">
        <v>673</v>
      </c>
      <c r="I706" s="81" t="s">
        <v>1456</v>
      </c>
      <c r="J706" s="81" t="s">
        <v>114</v>
      </c>
      <c r="K706" s="79" t="s">
        <v>148</v>
      </c>
      <c r="L706" s="116" t="s">
        <v>1457</v>
      </c>
      <c r="N706" s="79" t="s">
        <v>149</v>
      </c>
      <c r="O706" s="166">
        <v>1</v>
      </c>
      <c r="P706" s="83">
        <v>230000</v>
      </c>
      <c r="S706" s="122">
        <v>1</v>
      </c>
      <c r="T706" s="117">
        <v>15</v>
      </c>
      <c r="V706" s="79" t="str">
        <f>IF(AND(C706=2, T706&lt;&gt;""), _xlfn.IFNA(VLOOKUP(T706,'kk1'!$B$10:$C$109, 2, FALSE), ""), "")</f>
        <v>Aula Besar</v>
      </c>
      <c r="X706" s="79" t="str">
        <f t="shared" si="82"/>
        <v/>
      </c>
      <c r="Y706" s="79" t="str">
        <f t="shared" si="83"/>
        <v>Belum diisi</v>
      </c>
      <c r="Z706" s="79">
        <f t="shared" si="84"/>
        <v>0</v>
      </c>
      <c r="AA706" s="79" t="str">
        <f t="shared" si="85"/>
        <v>update ta_kib_b set kd_ruang = 15 where idpemda = '10020010012000713'</v>
      </c>
      <c r="AB706" s="79" t="str">
        <f t="shared" si="86"/>
        <v>Ta_Fn_KIB_B_Sensus</v>
      </c>
      <c r="AC706" s="79" t="str">
        <f t="shared" si="87"/>
        <v/>
      </c>
      <c r="AD706" s="79">
        <f>ROWS($B$13:B706)</f>
        <v>694</v>
      </c>
      <c r="AE706" s="79">
        <f>IF(W706='kk4-7'!$A$1, AD706, "")</f>
        <v>694</v>
      </c>
      <c r="AF706" s="79" t="str">
        <f t="shared" si="88"/>
        <v/>
      </c>
    </row>
    <row r="707" spans="1:45" x14ac:dyDescent="0.25">
      <c r="A707" s="122">
        <f t="shared" si="89"/>
        <v>695</v>
      </c>
      <c r="B707" s="80" t="s">
        <v>1479</v>
      </c>
      <c r="C707" s="122">
        <v>2</v>
      </c>
      <c r="D707" s="79" t="s">
        <v>1454</v>
      </c>
      <c r="E707" s="79" t="s">
        <v>1455</v>
      </c>
      <c r="F707" s="120">
        <v>23</v>
      </c>
      <c r="G707" s="79">
        <v>2012</v>
      </c>
      <c r="H707" s="81" t="s">
        <v>673</v>
      </c>
      <c r="I707" s="81" t="s">
        <v>1456</v>
      </c>
      <c r="J707" s="81" t="s">
        <v>114</v>
      </c>
      <c r="K707" s="79" t="s">
        <v>148</v>
      </c>
      <c r="L707" s="116" t="s">
        <v>1457</v>
      </c>
      <c r="N707" s="79" t="s">
        <v>149</v>
      </c>
      <c r="O707" s="166">
        <v>1</v>
      </c>
      <c r="P707" s="83">
        <v>230000</v>
      </c>
      <c r="S707" s="122">
        <v>1</v>
      </c>
      <c r="T707" s="117">
        <v>15</v>
      </c>
      <c r="V707" s="79" t="str">
        <f>IF(AND(C707=2, T707&lt;&gt;""), _xlfn.IFNA(VLOOKUP(T707,'kk1'!$B$10:$C$109, 2, FALSE), ""), "")</f>
        <v>Aula Besar</v>
      </c>
      <c r="X707" s="79" t="str">
        <f t="shared" si="82"/>
        <v/>
      </c>
      <c r="Y707" s="79" t="str">
        <f t="shared" si="83"/>
        <v>Belum diisi</v>
      </c>
      <c r="Z707" s="79">
        <f t="shared" si="84"/>
        <v>0</v>
      </c>
      <c r="AA707" s="79" t="str">
        <f t="shared" si="85"/>
        <v>update ta_kib_b set kd_ruang = 15 where idpemda = '10020010012000714'</v>
      </c>
      <c r="AB707" s="79" t="str">
        <f t="shared" si="86"/>
        <v>Ta_Fn_KIB_B_Sensus</v>
      </c>
      <c r="AC707" s="79" t="str">
        <f t="shared" si="87"/>
        <v/>
      </c>
      <c r="AD707" s="79">
        <f>ROWS($B$13:B707)</f>
        <v>695</v>
      </c>
      <c r="AE707" s="79">
        <f>IF(W707='kk4-7'!$A$1, AD707, "")</f>
        <v>695</v>
      </c>
      <c r="AF707" s="79" t="str">
        <f t="shared" si="88"/>
        <v/>
      </c>
    </row>
    <row r="708" spans="1:45" x14ac:dyDescent="0.25">
      <c r="A708" s="122">
        <f t="shared" si="89"/>
        <v>696</v>
      </c>
      <c r="B708" s="80" t="s">
        <v>1480</v>
      </c>
      <c r="C708" s="122">
        <v>2</v>
      </c>
      <c r="D708" s="79" t="s">
        <v>1454</v>
      </c>
      <c r="E708" s="79" t="s">
        <v>1455</v>
      </c>
      <c r="F708" s="120">
        <v>24</v>
      </c>
      <c r="G708" s="79">
        <v>2012</v>
      </c>
      <c r="H708" s="81" t="s">
        <v>673</v>
      </c>
      <c r="I708" s="81" t="s">
        <v>1456</v>
      </c>
      <c r="J708" s="81" t="s">
        <v>114</v>
      </c>
      <c r="K708" s="79" t="s">
        <v>148</v>
      </c>
      <c r="L708" s="116" t="s">
        <v>1457</v>
      </c>
      <c r="N708" s="79" t="s">
        <v>149</v>
      </c>
      <c r="O708" s="166">
        <v>1</v>
      </c>
      <c r="P708" s="83">
        <v>230000</v>
      </c>
      <c r="S708" s="122">
        <v>1</v>
      </c>
      <c r="T708" s="117">
        <v>15</v>
      </c>
      <c r="V708" s="79" t="str">
        <f>IF(AND(C708=2, T708&lt;&gt;""), _xlfn.IFNA(VLOOKUP(T708,'kk1'!$B$10:$C$109, 2, FALSE), ""), "")</f>
        <v>Aula Besar</v>
      </c>
      <c r="X708" s="79" t="str">
        <f t="shared" si="82"/>
        <v/>
      </c>
      <c r="Y708" s="79" t="str">
        <f t="shared" si="83"/>
        <v>Belum diisi</v>
      </c>
      <c r="Z708" s="79">
        <f t="shared" si="84"/>
        <v>0</v>
      </c>
      <c r="AA708" s="79" t="str">
        <f t="shared" si="85"/>
        <v>update ta_kib_b set kd_ruang = 15 where idpemda = '10020010012000715'</v>
      </c>
      <c r="AB708" s="79" t="str">
        <f t="shared" si="86"/>
        <v>Ta_Fn_KIB_B_Sensus</v>
      </c>
      <c r="AC708" s="79" t="str">
        <f t="shared" si="87"/>
        <v/>
      </c>
      <c r="AD708" s="79">
        <f>ROWS($B$13:B708)</f>
        <v>696</v>
      </c>
      <c r="AE708" s="79">
        <f>IF(W708='kk4-7'!$A$1, AD708, "")</f>
        <v>696</v>
      </c>
      <c r="AF708" s="79" t="str">
        <f t="shared" si="88"/>
        <v/>
      </c>
    </row>
    <row r="709" spans="1:45" x14ac:dyDescent="0.25">
      <c r="A709" s="122">
        <f t="shared" si="89"/>
        <v>697</v>
      </c>
      <c r="B709" s="80" t="s">
        <v>1481</v>
      </c>
      <c r="C709" s="122">
        <v>2</v>
      </c>
      <c r="D709" s="79" t="s">
        <v>1454</v>
      </c>
      <c r="E709" s="79" t="s">
        <v>1455</v>
      </c>
      <c r="F709" s="120">
        <v>25</v>
      </c>
      <c r="G709" s="79">
        <v>2012</v>
      </c>
      <c r="H709" s="81" t="s">
        <v>673</v>
      </c>
      <c r="I709" s="81" t="s">
        <v>1456</v>
      </c>
      <c r="J709" s="81" t="s">
        <v>114</v>
      </c>
      <c r="K709" s="79" t="s">
        <v>148</v>
      </c>
      <c r="L709" s="116" t="s">
        <v>1457</v>
      </c>
      <c r="N709" s="79" t="s">
        <v>149</v>
      </c>
      <c r="O709" s="166">
        <v>1</v>
      </c>
      <c r="P709" s="83">
        <v>230000</v>
      </c>
      <c r="S709" s="122">
        <v>1</v>
      </c>
      <c r="T709" s="117">
        <v>7</v>
      </c>
      <c r="V709" s="79" t="str">
        <f>IF(AND(C709=2, T709&lt;&gt;""), _xlfn.IFNA(VLOOKUP(T709,'kk1'!$B$10:$C$109, 2, FALSE), ""), "")</f>
        <v>Aula Kecil</v>
      </c>
      <c r="X709" s="79" t="str">
        <f t="shared" si="82"/>
        <v/>
      </c>
      <c r="Y709" s="79" t="str">
        <f t="shared" si="83"/>
        <v>Belum diisi</v>
      </c>
      <c r="Z709" s="79">
        <f t="shared" si="84"/>
        <v>0</v>
      </c>
      <c r="AA709" s="79" t="str">
        <f t="shared" si="85"/>
        <v>update ta_kib_b set kd_ruang = 7 where idpemda = '10020010012000716'</v>
      </c>
      <c r="AB709" s="79" t="str">
        <f t="shared" si="86"/>
        <v>Ta_Fn_KIB_B_Sensus</v>
      </c>
      <c r="AC709" s="79" t="str">
        <f t="shared" si="87"/>
        <v/>
      </c>
      <c r="AD709" s="79">
        <f>ROWS($B$13:B709)</f>
        <v>697</v>
      </c>
      <c r="AE709" s="79">
        <f>IF(W709='kk4-7'!$A$1, AD709, "")</f>
        <v>697</v>
      </c>
      <c r="AF709" s="79" t="str">
        <f t="shared" si="88"/>
        <v/>
      </c>
    </row>
    <row r="710" spans="1:45" x14ac:dyDescent="0.25">
      <c r="A710" s="122">
        <f t="shared" si="89"/>
        <v>698</v>
      </c>
      <c r="B710" s="80" t="s">
        <v>1482</v>
      </c>
      <c r="C710" s="122">
        <v>2</v>
      </c>
      <c r="D710" s="79" t="s">
        <v>1454</v>
      </c>
      <c r="E710" s="79" t="s">
        <v>1455</v>
      </c>
      <c r="F710" s="120">
        <v>26</v>
      </c>
      <c r="G710" s="79">
        <v>2012</v>
      </c>
      <c r="H710" s="81" t="s">
        <v>673</v>
      </c>
      <c r="I710" s="81" t="s">
        <v>1456</v>
      </c>
      <c r="J710" s="81" t="s">
        <v>114</v>
      </c>
      <c r="K710" s="79" t="s">
        <v>148</v>
      </c>
      <c r="L710" s="116" t="s">
        <v>1457</v>
      </c>
      <c r="N710" s="79" t="s">
        <v>149</v>
      </c>
      <c r="O710" s="166">
        <v>1</v>
      </c>
      <c r="P710" s="83">
        <v>230000</v>
      </c>
      <c r="S710" s="122">
        <v>1</v>
      </c>
      <c r="T710" s="117">
        <v>7</v>
      </c>
      <c r="V710" s="79" t="str">
        <f>IF(AND(C710=2, T710&lt;&gt;""), _xlfn.IFNA(VLOOKUP(T710,'kk1'!$B$10:$C$109, 2, FALSE), ""), "")</f>
        <v>Aula Kecil</v>
      </c>
      <c r="X710" s="79" t="str">
        <f t="shared" si="82"/>
        <v/>
      </c>
      <c r="Y710" s="79" t="str">
        <f t="shared" si="83"/>
        <v>Belum diisi</v>
      </c>
      <c r="Z710" s="79">
        <f t="shared" si="84"/>
        <v>0</v>
      </c>
      <c r="AA710" s="79" t="str">
        <f t="shared" si="85"/>
        <v>update ta_kib_b set kd_ruang = 7 where idpemda = '10020010012000717'</v>
      </c>
      <c r="AB710" s="79" t="str">
        <f t="shared" si="86"/>
        <v>Ta_Fn_KIB_B_Sensus</v>
      </c>
      <c r="AC710" s="79" t="str">
        <f t="shared" si="87"/>
        <v/>
      </c>
      <c r="AD710" s="79">
        <f>ROWS($B$13:B710)</f>
        <v>698</v>
      </c>
      <c r="AE710" s="79">
        <f>IF(W710='kk4-7'!$A$1, AD710, "")</f>
        <v>698</v>
      </c>
      <c r="AF710" s="79" t="str">
        <f t="shared" si="88"/>
        <v/>
      </c>
    </row>
    <row r="711" spans="1:45" x14ac:dyDescent="0.25">
      <c r="A711" s="122">
        <f t="shared" si="89"/>
        <v>699</v>
      </c>
      <c r="B711" s="80" t="s">
        <v>1483</v>
      </c>
      <c r="C711" s="122">
        <v>2</v>
      </c>
      <c r="D711" s="79" t="s">
        <v>1454</v>
      </c>
      <c r="E711" s="79" t="s">
        <v>1455</v>
      </c>
      <c r="F711" s="120">
        <v>27</v>
      </c>
      <c r="G711" s="79">
        <v>2012</v>
      </c>
      <c r="H711" s="81" t="s">
        <v>673</v>
      </c>
      <c r="I711" s="81" t="s">
        <v>1456</v>
      </c>
      <c r="J711" s="81" t="s">
        <v>114</v>
      </c>
      <c r="K711" s="79" t="s">
        <v>148</v>
      </c>
      <c r="L711" s="116" t="s">
        <v>1457</v>
      </c>
      <c r="N711" s="79" t="s">
        <v>149</v>
      </c>
      <c r="O711" s="166">
        <v>1</v>
      </c>
      <c r="P711" s="83">
        <v>230000</v>
      </c>
      <c r="S711" s="122">
        <v>1</v>
      </c>
      <c r="T711" s="117">
        <v>7</v>
      </c>
      <c r="V711" s="79" t="str">
        <f>IF(AND(C711=2, T711&lt;&gt;""), _xlfn.IFNA(VLOOKUP(T711,'kk1'!$B$10:$C$109, 2, FALSE), ""), "")</f>
        <v>Aula Kecil</v>
      </c>
      <c r="X711" s="79" t="str">
        <f t="shared" si="82"/>
        <v/>
      </c>
      <c r="Y711" s="79" t="str">
        <f t="shared" si="83"/>
        <v>Belum diisi</v>
      </c>
      <c r="Z711" s="79">
        <f t="shared" si="84"/>
        <v>0</v>
      </c>
      <c r="AA711" s="79" t="str">
        <f t="shared" si="85"/>
        <v>update ta_kib_b set kd_ruang = 7 where idpemda = '10020010012000718'</v>
      </c>
      <c r="AB711" s="79" t="str">
        <f t="shared" si="86"/>
        <v>Ta_Fn_KIB_B_Sensus</v>
      </c>
      <c r="AC711" s="79" t="str">
        <f t="shared" si="87"/>
        <v/>
      </c>
      <c r="AD711" s="79">
        <f>ROWS($B$13:B711)</f>
        <v>699</v>
      </c>
      <c r="AE711" s="79">
        <f>IF(W711='kk4-7'!$A$1, AD711, "")</f>
        <v>699</v>
      </c>
      <c r="AF711" s="79" t="str">
        <f t="shared" si="88"/>
        <v/>
      </c>
    </row>
    <row r="712" spans="1:45" x14ac:dyDescent="0.25">
      <c r="A712" s="122">
        <f t="shared" si="89"/>
        <v>700</v>
      </c>
      <c r="B712" s="80" t="s">
        <v>1484</v>
      </c>
      <c r="C712" s="122">
        <v>2</v>
      </c>
      <c r="D712" s="79" t="s">
        <v>1454</v>
      </c>
      <c r="E712" s="79" t="s">
        <v>1455</v>
      </c>
      <c r="F712" s="120">
        <v>28</v>
      </c>
      <c r="G712" s="79">
        <v>2012</v>
      </c>
      <c r="H712" s="81" t="s">
        <v>673</v>
      </c>
      <c r="I712" s="81" t="s">
        <v>1456</v>
      </c>
      <c r="J712" s="81" t="s">
        <v>114</v>
      </c>
      <c r="K712" s="79" t="s">
        <v>148</v>
      </c>
      <c r="L712" s="116" t="s">
        <v>1457</v>
      </c>
      <c r="N712" s="79" t="s">
        <v>149</v>
      </c>
      <c r="O712" s="166">
        <v>1</v>
      </c>
      <c r="P712" s="83">
        <v>230000</v>
      </c>
      <c r="S712" s="122">
        <v>1</v>
      </c>
      <c r="T712" s="117">
        <v>7</v>
      </c>
      <c r="V712" s="79" t="str">
        <f>IF(AND(C712=2, T712&lt;&gt;""), _xlfn.IFNA(VLOOKUP(T712,'kk1'!$B$10:$C$109, 2, FALSE), ""), "")</f>
        <v>Aula Kecil</v>
      </c>
      <c r="X712" s="79" t="str">
        <f t="shared" si="82"/>
        <v/>
      </c>
      <c r="Y712" s="79" t="str">
        <f t="shared" si="83"/>
        <v>Belum diisi</v>
      </c>
      <c r="Z712" s="79">
        <f t="shared" si="84"/>
        <v>0</v>
      </c>
      <c r="AA712" s="79" t="str">
        <f t="shared" si="85"/>
        <v>update ta_kib_b set kd_ruang = 7 where idpemda = '10020010012000719'</v>
      </c>
      <c r="AB712" s="79" t="str">
        <f t="shared" si="86"/>
        <v>Ta_Fn_KIB_B_Sensus</v>
      </c>
      <c r="AC712" s="79" t="str">
        <f t="shared" si="87"/>
        <v/>
      </c>
      <c r="AD712" s="79">
        <f>ROWS($B$13:B712)</f>
        <v>700</v>
      </c>
      <c r="AE712" s="79">
        <f>IF(W712='kk4-7'!$A$1, AD712, "")</f>
        <v>700</v>
      </c>
      <c r="AF712" s="79" t="str">
        <f t="shared" si="88"/>
        <v/>
      </c>
    </row>
    <row r="713" spans="1:45" x14ac:dyDescent="0.25">
      <c r="A713" s="122">
        <f t="shared" si="89"/>
        <v>701</v>
      </c>
      <c r="B713" s="80" t="s">
        <v>1485</v>
      </c>
      <c r="C713" s="122">
        <v>2</v>
      </c>
      <c r="D713" s="79" t="s">
        <v>1454</v>
      </c>
      <c r="E713" s="79" t="s">
        <v>1455</v>
      </c>
      <c r="F713" s="120">
        <v>29</v>
      </c>
      <c r="G713" s="79">
        <v>2012</v>
      </c>
      <c r="H713" s="81" t="s">
        <v>673</v>
      </c>
      <c r="I713" s="81" t="s">
        <v>1456</v>
      </c>
      <c r="J713" s="81" t="s">
        <v>114</v>
      </c>
      <c r="K713" s="79" t="s">
        <v>148</v>
      </c>
      <c r="L713" s="116" t="s">
        <v>1457</v>
      </c>
      <c r="N713" s="79" t="s">
        <v>149</v>
      </c>
      <c r="O713" s="166">
        <v>1</v>
      </c>
      <c r="P713" s="83">
        <v>230000</v>
      </c>
      <c r="S713" s="122">
        <v>1</v>
      </c>
      <c r="T713" s="117">
        <v>7</v>
      </c>
      <c r="V713" s="79" t="str">
        <f>IF(AND(C713=2, T713&lt;&gt;""), _xlfn.IFNA(VLOOKUP(T713,'kk1'!$B$10:$C$109, 2, FALSE), ""), "")</f>
        <v>Aula Kecil</v>
      </c>
      <c r="X713" s="79" t="str">
        <f t="shared" si="82"/>
        <v/>
      </c>
      <c r="Y713" s="79" t="str">
        <f t="shared" si="83"/>
        <v>Belum diisi</v>
      </c>
      <c r="Z713" s="79">
        <f t="shared" si="84"/>
        <v>0</v>
      </c>
      <c r="AA713" s="79" t="str">
        <f t="shared" si="85"/>
        <v>update ta_kib_b set kd_ruang = 7 where idpemda = '10020010012000720'</v>
      </c>
      <c r="AB713" s="79" t="str">
        <f t="shared" si="86"/>
        <v>Ta_Fn_KIB_B_Sensus</v>
      </c>
      <c r="AC713" s="79" t="str">
        <f t="shared" si="87"/>
        <v/>
      </c>
      <c r="AD713" s="79">
        <f>ROWS($B$13:B713)</f>
        <v>701</v>
      </c>
      <c r="AE713" s="79">
        <f>IF(W713='kk4-7'!$A$1, AD713, "")</f>
        <v>701</v>
      </c>
      <c r="AF713" s="79" t="str">
        <f t="shared" si="88"/>
        <v/>
      </c>
    </row>
    <row r="714" spans="1:45" x14ac:dyDescent="0.25">
      <c r="A714" s="122">
        <f t="shared" si="89"/>
        <v>702</v>
      </c>
      <c r="B714" s="80" t="s">
        <v>1486</v>
      </c>
      <c r="C714" s="122">
        <v>2</v>
      </c>
      <c r="D714" s="79" t="s">
        <v>1454</v>
      </c>
      <c r="E714" s="79" t="s">
        <v>1455</v>
      </c>
      <c r="F714" s="120">
        <v>30</v>
      </c>
      <c r="G714" s="79">
        <v>2012</v>
      </c>
      <c r="H714" s="81" t="s">
        <v>673</v>
      </c>
      <c r="I714" s="81" t="s">
        <v>1456</v>
      </c>
      <c r="J714" s="81" t="s">
        <v>114</v>
      </c>
      <c r="K714" s="79" t="s">
        <v>148</v>
      </c>
      <c r="L714" s="116" t="s">
        <v>1457</v>
      </c>
      <c r="N714" s="79" t="s">
        <v>149</v>
      </c>
      <c r="O714" s="166">
        <v>1</v>
      </c>
      <c r="P714" s="83">
        <v>230000</v>
      </c>
      <c r="S714" s="122">
        <v>1</v>
      </c>
      <c r="T714" s="117">
        <v>7</v>
      </c>
      <c r="V714" s="79" t="str">
        <f>IF(AND(C714=2, T714&lt;&gt;""), _xlfn.IFNA(VLOOKUP(T714,'kk1'!$B$10:$C$109, 2, FALSE), ""), "")</f>
        <v>Aula Kecil</v>
      </c>
      <c r="X714" s="79" t="str">
        <f t="shared" si="82"/>
        <v/>
      </c>
      <c r="Y714" s="79" t="str">
        <f t="shared" si="83"/>
        <v>Belum diisi</v>
      </c>
      <c r="Z714" s="79">
        <f t="shared" si="84"/>
        <v>0</v>
      </c>
      <c r="AA714" s="79" t="str">
        <f t="shared" si="85"/>
        <v>update ta_kib_b set kd_ruang = 7 where idpemda = '10020010012000721'</v>
      </c>
      <c r="AB714" s="79" t="str">
        <f t="shared" si="86"/>
        <v>Ta_Fn_KIB_B_Sensus</v>
      </c>
      <c r="AC714" s="79" t="str">
        <f t="shared" si="87"/>
        <v/>
      </c>
      <c r="AD714" s="79">
        <f>ROWS($B$13:B714)</f>
        <v>702</v>
      </c>
      <c r="AE714" s="79">
        <f>IF(W714='kk4-7'!$A$1, AD714, "")</f>
        <v>702</v>
      </c>
      <c r="AF714" s="79" t="str">
        <f t="shared" si="88"/>
        <v/>
      </c>
    </row>
    <row r="715" spans="1:45" s="133" customFormat="1" x14ac:dyDescent="0.25">
      <c r="A715" s="135">
        <f t="shared" si="89"/>
        <v>703</v>
      </c>
      <c r="B715" s="134" t="s">
        <v>1487</v>
      </c>
      <c r="C715" s="135">
        <v>2</v>
      </c>
      <c r="D715" s="133" t="s">
        <v>1454</v>
      </c>
      <c r="E715" s="133" t="s">
        <v>1455</v>
      </c>
      <c r="F715" s="136">
        <v>31</v>
      </c>
      <c r="G715" s="133">
        <v>2013</v>
      </c>
      <c r="H715" s="133" t="s">
        <v>114</v>
      </c>
      <c r="I715" s="133" t="s">
        <v>114</v>
      </c>
      <c r="J715" s="133" t="s">
        <v>114</v>
      </c>
      <c r="K715" s="133" t="s">
        <v>424</v>
      </c>
      <c r="L715" s="136" t="s">
        <v>114</v>
      </c>
      <c r="N715" s="133" t="s">
        <v>149</v>
      </c>
      <c r="O715" s="168">
        <v>1</v>
      </c>
      <c r="P715" s="138">
        <v>4050000</v>
      </c>
      <c r="Q715" s="133" t="s">
        <v>1488</v>
      </c>
      <c r="S715" s="135">
        <v>1</v>
      </c>
      <c r="T715" s="135">
        <v>19</v>
      </c>
      <c r="V715" s="133" t="str">
        <f>IF(AND(C715=2, T715&lt;&gt;""), _xlfn.IFNA(VLOOKUP(T715,'kk1'!$B$10:$C$109, 2, FALSE), ""), "")</f>
        <v>Balai Penyuluh JUMANTONO</v>
      </c>
      <c r="W715" s="135"/>
      <c r="X715" s="133" t="str">
        <f t="shared" si="82"/>
        <v/>
      </c>
      <c r="Y715" s="133" t="str">
        <f t="shared" si="83"/>
        <v>Belum diisi</v>
      </c>
      <c r="Z715" s="133">
        <f t="shared" si="84"/>
        <v>0</v>
      </c>
      <c r="AA715" s="133" t="str">
        <f t="shared" si="85"/>
        <v>update ta_kib_b set kd_ruang = 19 where idpemda = '10020010012000722'</v>
      </c>
      <c r="AB715" s="133" t="str">
        <f t="shared" si="86"/>
        <v>Ta_Fn_KIB_B_Sensus</v>
      </c>
      <c r="AC715" s="133" t="str">
        <f t="shared" si="87"/>
        <v/>
      </c>
      <c r="AD715" s="133">
        <f>ROWS($B$13:B715)</f>
        <v>703</v>
      </c>
      <c r="AE715" s="133">
        <f>IF(W715='kk4-7'!$A$1, AD715, "")</f>
        <v>703</v>
      </c>
      <c r="AF715" s="133" t="str">
        <f t="shared" si="88"/>
        <v/>
      </c>
      <c r="AH715" s="137"/>
      <c r="AI715" s="138"/>
      <c r="AJ715" s="137"/>
      <c r="AK715" s="138"/>
      <c r="AL715" s="137"/>
      <c r="AM715" s="138"/>
      <c r="AN715" s="137"/>
      <c r="AO715" s="138"/>
      <c r="AP715" s="137"/>
      <c r="AQ715" s="138"/>
      <c r="AR715" s="139"/>
      <c r="AS715" s="138"/>
    </row>
    <row r="716" spans="1:45" x14ac:dyDescent="0.25">
      <c r="A716" s="122">
        <f t="shared" si="89"/>
        <v>704</v>
      </c>
      <c r="B716" s="80" t="s">
        <v>1489</v>
      </c>
      <c r="C716" s="122">
        <v>2</v>
      </c>
      <c r="D716" s="79" t="s">
        <v>1490</v>
      </c>
      <c r="E716" s="79" t="s">
        <v>1491</v>
      </c>
      <c r="F716" s="161">
        <v>1</v>
      </c>
      <c r="G716" s="79">
        <v>2012</v>
      </c>
      <c r="H716" s="81" t="s">
        <v>673</v>
      </c>
      <c r="I716" s="81" t="s">
        <v>1456</v>
      </c>
      <c r="J716" s="81" t="s">
        <v>114</v>
      </c>
      <c r="K716" s="79" t="s">
        <v>148</v>
      </c>
      <c r="L716" s="116" t="s">
        <v>1457</v>
      </c>
      <c r="N716" s="79" t="s">
        <v>149</v>
      </c>
      <c r="O716" s="166">
        <v>1</v>
      </c>
      <c r="P716" s="83">
        <v>230000</v>
      </c>
      <c r="S716" s="122">
        <v>1</v>
      </c>
      <c r="T716" s="117">
        <v>15</v>
      </c>
      <c r="V716" s="79" t="str">
        <f>IF(AND(C716=2, T716&lt;&gt;""), _xlfn.IFNA(VLOOKUP(T716,'kk1'!$B$10:$C$109, 2, FALSE), ""), "")</f>
        <v>Aula Besar</v>
      </c>
      <c r="W716" s="117">
        <v>1</v>
      </c>
      <c r="X716" s="79" t="str">
        <f t="shared" si="82"/>
        <v>Baik</v>
      </c>
      <c r="Y716" s="79" t="str">
        <f t="shared" si="83"/>
        <v>Benar</v>
      </c>
      <c r="Z716" s="79">
        <f t="shared" si="84"/>
        <v>1</v>
      </c>
      <c r="AA716" s="79" t="str">
        <f t="shared" si="85"/>
        <v>update ta_kib_b set kd_ruang = 15 where idpemda = '10020010012000723'</v>
      </c>
      <c r="AB716" s="79" t="str">
        <f t="shared" si="86"/>
        <v>Ta_Fn_KIB_B_Sensus</v>
      </c>
      <c r="AC716" s="79" t="str">
        <f t="shared" si="87"/>
        <v>update Ta_Fn_KIB_B_Sensus set sensus = 1 where idpemda = '10020010012000723'</v>
      </c>
      <c r="AD716" s="79">
        <f>ROWS($B$13:B716)</f>
        <v>704</v>
      </c>
      <c r="AE716" s="79" t="str">
        <f>IF(W716='kk4-7'!$A$1, AD716, "")</f>
        <v/>
      </c>
      <c r="AF716" s="79" t="str">
        <f t="shared" si="88"/>
        <v/>
      </c>
    </row>
    <row r="717" spans="1:45" x14ac:dyDescent="0.25">
      <c r="A717" s="122">
        <f t="shared" si="89"/>
        <v>705</v>
      </c>
      <c r="B717" s="80" t="s">
        <v>1492</v>
      </c>
      <c r="C717" s="122">
        <v>2</v>
      </c>
      <c r="D717" s="79" t="s">
        <v>1490</v>
      </c>
      <c r="E717" s="79" t="s">
        <v>1491</v>
      </c>
      <c r="F717" s="161">
        <v>2</v>
      </c>
      <c r="G717" s="79">
        <v>2012</v>
      </c>
      <c r="H717" s="81" t="s">
        <v>673</v>
      </c>
      <c r="I717" s="81" t="s">
        <v>1456</v>
      </c>
      <c r="J717" s="81" t="s">
        <v>114</v>
      </c>
      <c r="K717" s="79" t="s">
        <v>148</v>
      </c>
      <c r="L717" s="116" t="s">
        <v>1457</v>
      </c>
      <c r="N717" s="79" t="s">
        <v>149</v>
      </c>
      <c r="O717" s="166">
        <v>1</v>
      </c>
      <c r="P717" s="83">
        <v>230000</v>
      </c>
      <c r="S717" s="122">
        <v>1</v>
      </c>
      <c r="T717" s="117">
        <v>15</v>
      </c>
      <c r="V717" s="79" t="str">
        <f>IF(AND(C717=2, T717&lt;&gt;""), _xlfn.IFNA(VLOOKUP(T717,'kk1'!$B$10:$C$109, 2, FALSE), ""), "")</f>
        <v>Aula Besar</v>
      </c>
      <c r="W717" s="117">
        <v>1</v>
      </c>
      <c r="X717" s="79" t="str">
        <f t="shared" si="82"/>
        <v>Baik</v>
      </c>
      <c r="Y717" s="79" t="str">
        <f t="shared" si="83"/>
        <v>Benar</v>
      </c>
      <c r="Z717" s="79">
        <f t="shared" si="84"/>
        <v>1</v>
      </c>
      <c r="AA717" s="79" t="str">
        <f t="shared" si="85"/>
        <v>update ta_kib_b set kd_ruang = 15 where idpemda = '10020010012000724'</v>
      </c>
      <c r="AB717" s="79" t="str">
        <f t="shared" si="86"/>
        <v>Ta_Fn_KIB_B_Sensus</v>
      </c>
      <c r="AC717" s="79" t="str">
        <f t="shared" si="87"/>
        <v>update Ta_Fn_KIB_B_Sensus set sensus = 1 where idpemda = '10020010012000724'</v>
      </c>
      <c r="AD717" s="79">
        <f>ROWS($B$13:B717)</f>
        <v>705</v>
      </c>
      <c r="AE717" s="79" t="str">
        <f>IF(W717='kk4-7'!$A$1, AD717, "")</f>
        <v/>
      </c>
      <c r="AF717" s="79" t="str">
        <f t="shared" si="88"/>
        <v/>
      </c>
    </row>
    <row r="718" spans="1:45" x14ac:dyDescent="0.25">
      <c r="A718" s="122">
        <f t="shared" si="89"/>
        <v>706</v>
      </c>
      <c r="B718" s="80" t="s">
        <v>1493</v>
      </c>
      <c r="C718" s="122">
        <v>2</v>
      </c>
      <c r="D718" s="79" t="s">
        <v>1490</v>
      </c>
      <c r="E718" s="79" t="s">
        <v>1491</v>
      </c>
      <c r="F718" s="161">
        <v>3</v>
      </c>
      <c r="G718" s="79">
        <v>2012</v>
      </c>
      <c r="H718" s="81" t="s">
        <v>673</v>
      </c>
      <c r="I718" s="81" t="s">
        <v>1456</v>
      </c>
      <c r="J718" s="81" t="s">
        <v>114</v>
      </c>
      <c r="K718" s="79" t="s">
        <v>148</v>
      </c>
      <c r="L718" s="116" t="s">
        <v>1457</v>
      </c>
      <c r="N718" s="79" t="s">
        <v>149</v>
      </c>
      <c r="O718" s="166">
        <v>1</v>
      </c>
      <c r="P718" s="83">
        <v>230000</v>
      </c>
      <c r="S718" s="122">
        <v>1</v>
      </c>
      <c r="T718" s="117">
        <v>15</v>
      </c>
      <c r="V718" s="79" t="str">
        <f>IF(AND(C718=2, T718&lt;&gt;""), _xlfn.IFNA(VLOOKUP(T718,'kk1'!$B$10:$C$109, 2, FALSE), ""), "")</f>
        <v>Aula Besar</v>
      </c>
      <c r="W718" s="117">
        <v>1</v>
      </c>
      <c r="X718" s="79" t="str">
        <f t="shared" ref="X718:X781" si="90">IF(W718=1,"Baik",IF(W718=2,"Kurang Baik",IF(W718=3,"Rusak Berat",IF(W718=4,"Tidak Ditemukan",""))))</f>
        <v>Baik</v>
      </c>
      <c r="Y718" s="79" t="str">
        <f t="shared" ref="Y718:Y781" si="91">IF(W718="", "Belum diisi", IF(OR(W718=1, W718=2, W718=3, W718=4), IF(W718&lt;S718, "Salah", "Benar"), "Salah" ))</f>
        <v>Benar</v>
      </c>
      <c r="Z718" s="79">
        <f t="shared" ref="Z718:Z781" si="92">IF(OR(W718="", Y718="Salah"), 0, 1)</f>
        <v>1</v>
      </c>
      <c r="AA718" s="79" t="str">
        <f t="shared" ref="AA718:AA781" si="93">IF(AND(C718=2, T718&lt;&gt;""), "update ta_kib_b set kd_ruang = "&amp;T718&amp;" where idpemda = '"&amp;B718&amp;"'", "")</f>
        <v>update ta_kib_b set kd_ruang = 15 where idpemda = '10020010012000725'</v>
      </c>
      <c r="AB718" s="79" t="str">
        <f t="shared" ref="AB718:AB781" si="94">IF(C718=1, "Ta_Fn_KIB_A_Sensus", IF(C718=2, "Ta_Fn_KIB_B_Sensus", IF(C718=3, "Ta_Fn_KIB_C_Sensus", IF(C718=4, "Ta_Fn_KIB_D_Sensus", IF(C718=5, "Ta_Fn_KIB_E_Sensus", "")))))</f>
        <v>Ta_Fn_KIB_B_Sensus</v>
      </c>
      <c r="AC718" s="79" t="str">
        <f t="shared" ref="AC718:AC781" si="95">IF(AND(W718&lt;&gt;"", AB718&lt;&gt;""), "update "&amp;AB718&amp;" set sensus = "&amp;W718&amp;" where idpemda = '"&amp;B718&amp;"'", "")</f>
        <v>update Ta_Fn_KIB_B_Sensus set sensus = 1 where idpemda = '10020010012000725'</v>
      </c>
      <c r="AD718" s="79">
        <f>ROWS($B$13:B718)</f>
        <v>706</v>
      </c>
      <c r="AE718" s="79" t="str">
        <f>IF(W718='kk4-7'!$A$1, AD718, "")</f>
        <v/>
      </c>
      <c r="AF718" s="79" t="str">
        <f t="shared" ref="AF718:AF781" si="96">IFERROR(SMALL($AE$13:$AE$1063, AD718), "")</f>
        <v/>
      </c>
    </row>
    <row r="719" spans="1:45" x14ac:dyDescent="0.25">
      <c r="A719" s="122">
        <f t="shared" ref="A719:A782" si="97">IF(B719&lt;&gt;"", A718+1, "")</f>
        <v>707</v>
      </c>
      <c r="B719" s="80" t="s">
        <v>1494</v>
      </c>
      <c r="C719" s="122">
        <v>2</v>
      </c>
      <c r="D719" s="79" t="s">
        <v>1490</v>
      </c>
      <c r="E719" s="79" t="s">
        <v>1491</v>
      </c>
      <c r="F719" s="161">
        <v>4</v>
      </c>
      <c r="G719" s="79">
        <v>2012</v>
      </c>
      <c r="H719" s="81" t="s">
        <v>673</v>
      </c>
      <c r="I719" s="81" t="s">
        <v>1456</v>
      </c>
      <c r="J719" s="81" t="s">
        <v>114</v>
      </c>
      <c r="K719" s="79" t="s">
        <v>148</v>
      </c>
      <c r="L719" s="116" t="s">
        <v>1457</v>
      </c>
      <c r="N719" s="79" t="s">
        <v>149</v>
      </c>
      <c r="O719" s="166">
        <v>1</v>
      </c>
      <c r="P719" s="83">
        <v>230000</v>
      </c>
      <c r="S719" s="122">
        <v>1</v>
      </c>
      <c r="T719" s="117">
        <v>15</v>
      </c>
      <c r="V719" s="79" t="str">
        <f>IF(AND(C719=2, T719&lt;&gt;""), _xlfn.IFNA(VLOOKUP(T719,'kk1'!$B$10:$C$109, 2, FALSE), ""), "")</f>
        <v>Aula Besar</v>
      </c>
      <c r="W719" s="117">
        <v>1</v>
      </c>
      <c r="X719" s="79" t="str">
        <f t="shared" si="90"/>
        <v>Baik</v>
      </c>
      <c r="Y719" s="79" t="str">
        <f t="shared" si="91"/>
        <v>Benar</v>
      </c>
      <c r="Z719" s="79">
        <f t="shared" si="92"/>
        <v>1</v>
      </c>
      <c r="AA719" s="79" t="str">
        <f t="shared" si="93"/>
        <v>update ta_kib_b set kd_ruang = 15 where idpemda = '10020010012000726'</v>
      </c>
      <c r="AB719" s="79" t="str">
        <f t="shared" si="94"/>
        <v>Ta_Fn_KIB_B_Sensus</v>
      </c>
      <c r="AC719" s="79" t="str">
        <f t="shared" si="95"/>
        <v>update Ta_Fn_KIB_B_Sensus set sensus = 1 where idpemda = '10020010012000726'</v>
      </c>
      <c r="AD719" s="79">
        <f>ROWS($B$13:B719)</f>
        <v>707</v>
      </c>
      <c r="AE719" s="79" t="str">
        <f>IF(W719='kk4-7'!$A$1, AD719, "")</f>
        <v/>
      </c>
      <c r="AF719" s="79" t="str">
        <f t="shared" si="96"/>
        <v/>
      </c>
    </row>
    <row r="720" spans="1:45" x14ac:dyDescent="0.25">
      <c r="A720" s="122">
        <f t="shared" si="97"/>
        <v>708</v>
      </c>
      <c r="B720" s="80" t="s">
        <v>1495</v>
      </c>
      <c r="C720" s="122">
        <v>2</v>
      </c>
      <c r="D720" s="79" t="s">
        <v>1490</v>
      </c>
      <c r="E720" s="79" t="s">
        <v>1491</v>
      </c>
      <c r="F720" s="161">
        <v>5</v>
      </c>
      <c r="G720" s="79">
        <v>2012</v>
      </c>
      <c r="H720" s="81" t="s">
        <v>673</v>
      </c>
      <c r="I720" s="81" t="s">
        <v>1456</v>
      </c>
      <c r="J720" s="81" t="s">
        <v>114</v>
      </c>
      <c r="K720" s="79" t="s">
        <v>148</v>
      </c>
      <c r="L720" s="116" t="s">
        <v>1457</v>
      </c>
      <c r="N720" s="79" t="s">
        <v>149</v>
      </c>
      <c r="O720" s="166">
        <v>1</v>
      </c>
      <c r="P720" s="83">
        <v>230000</v>
      </c>
      <c r="S720" s="122">
        <v>1</v>
      </c>
      <c r="T720" s="117">
        <v>15</v>
      </c>
      <c r="V720" s="79" t="str">
        <f>IF(AND(C720=2, T720&lt;&gt;""), _xlfn.IFNA(VLOOKUP(T720,'kk1'!$B$10:$C$109, 2, FALSE), ""), "")</f>
        <v>Aula Besar</v>
      </c>
      <c r="W720" s="117">
        <v>1</v>
      </c>
      <c r="X720" s="79" t="str">
        <f t="shared" si="90"/>
        <v>Baik</v>
      </c>
      <c r="Y720" s="79" t="str">
        <f t="shared" si="91"/>
        <v>Benar</v>
      </c>
      <c r="Z720" s="79">
        <f t="shared" si="92"/>
        <v>1</v>
      </c>
      <c r="AA720" s="79" t="str">
        <f t="shared" si="93"/>
        <v>update ta_kib_b set kd_ruang = 15 where idpemda = '10020010012000727'</v>
      </c>
      <c r="AB720" s="79" t="str">
        <f t="shared" si="94"/>
        <v>Ta_Fn_KIB_B_Sensus</v>
      </c>
      <c r="AC720" s="79" t="str">
        <f t="shared" si="95"/>
        <v>update Ta_Fn_KIB_B_Sensus set sensus = 1 where idpemda = '10020010012000727'</v>
      </c>
      <c r="AD720" s="79">
        <f>ROWS($B$13:B720)</f>
        <v>708</v>
      </c>
      <c r="AE720" s="79" t="str">
        <f>IF(W720='kk4-7'!$A$1, AD720, "")</f>
        <v/>
      </c>
      <c r="AF720" s="79" t="str">
        <f t="shared" si="96"/>
        <v/>
      </c>
    </row>
    <row r="721" spans="1:32" x14ac:dyDescent="0.25">
      <c r="A721" s="122">
        <f t="shared" si="97"/>
        <v>709</v>
      </c>
      <c r="B721" s="80" t="s">
        <v>1496</v>
      </c>
      <c r="C721" s="122">
        <v>2</v>
      </c>
      <c r="D721" s="79" t="s">
        <v>1490</v>
      </c>
      <c r="E721" s="79" t="s">
        <v>1491</v>
      </c>
      <c r="F721" s="161">
        <v>6</v>
      </c>
      <c r="G721" s="79">
        <v>2012</v>
      </c>
      <c r="H721" s="81" t="s">
        <v>673</v>
      </c>
      <c r="I721" s="81" t="s">
        <v>1456</v>
      </c>
      <c r="J721" s="81" t="s">
        <v>114</v>
      </c>
      <c r="K721" s="79" t="s">
        <v>148</v>
      </c>
      <c r="L721" s="116" t="s">
        <v>1457</v>
      </c>
      <c r="N721" s="79" t="s">
        <v>149</v>
      </c>
      <c r="O721" s="166">
        <v>1</v>
      </c>
      <c r="P721" s="83">
        <v>230000</v>
      </c>
      <c r="S721" s="122">
        <v>1</v>
      </c>
      <c r="T721" s="117">
        <v>15</v>
      </c>
      <c r="V721" s="79" t="str">
        <f>IF(AND(C721=2, T721&lt;&gt;""), _xlfn.IFNA(VLOOKUP(T721,'kk1'!$B$10:$C$109, 2, FALSE), ""), "")</f>
        <v>Aula Besar</v>
      </c>
      <c r="W721" s="117">
        <v>1</v>
      </c>
      <c r="X721" s="79" t="str">
        <f t="shared" si="90"/>
        <v>Baik</v>
      </c>
      <c r="Y721" s="79" t="str">
        <f t="shared" si="91"/>
        <v>Benar</v>
      </c>
      <c r="Z721" s="79">
        <f t="shared" si="92"/>
        <v>1</v>
      </c>
      <c r="AA721" s="79" t="str">
        <f t="shared" si="93"/>
        <v>update ta_kib_b set kd_ruang = 15 where idpemda = '10020010012000728'</v>
      </c>
      <c r="AB721" s="79" t="str">
        <f t="shared" si="94"/>
        <v>Ta_Fn_KIB_B_Sensus</v>
      </c>
      <c r="AC721" s="79" t="str">
        <f t="shared" si="95"/>
        <v>update Ta_Fn_KIB_B_Sensus set sensus = 1 where idpemda = '10020010012000728'</v>
      </c>
      <c r="AD721" s="79">
        <f>ROWS($B$13:B721)</f>
        <v>709</v>
      </c>
      <c r="AE721" s="79" t="str">
        <f>IF(W721='kk4-7'!$A$1, AD721, "")</f>
        <v/>
      </c>
      <c r="AF721" s="79" t="str">
        <f t="shared" si="96"/>
        <v/>
      </c>
    </row>
    <row r="722" spans="1:32" x14ac:dyDescent="0.25">
      <c r="A722" s="122">
        <f t="shared" si="97"/>
        <v>710</v>
      </c>
      <c r="B722" s="80" t="s">
        <v>1497</v>
      </c>
      <c r="C722" s="122">
        <v>2</v>
      </c>
      <c r="D722" s="79" t="s">
        <v>1490</v>
      </c>
      <c r="E722" s="79" t="s">
        <v>1491</v>
      </c>
      <c r="F722" s="161">
        <v>7</v>
      </c>
      <c r="G722" s="79">
        <v>2012</v>
      </c>
      <c r="H722" s="81" t="s">
        <v>673</v>
      </c>
      <c r="I722" s="81" t="s">
        <v>1456</v>
      </c>
      <c r="J722" s="81" t="s">
        <v>114</v>
      </c>
      <c r="K722" s="79" t="s">
        <v>148</v>
      </c>
      <c r="L722" s="116" t="s">
        <v>1457</v>
      </c>
      <c r="N722" s="79" t="s">
        <v>149</v>
      </c>
      <c r="O722" s="166">
        <v>1</v>
      </c>
      <c r="P722" s="83">
        <v>230000</v>
      </c>
      <c r="S722" s="122">
        <v>1</v>
      </c>
      <c r="T722" s="117">
        <v>15</v>
      </c>
      <c r="V722" s="79" t="str">
        <f>IF(AND(C722=2, T722&lt;&gt;""), _xlfn.IFNA(VLOOKUP(T722,'kk1'!$B$10:$C$109, 2, FALSE), ""), "")</f>
        <v>Aula Besar</v>
      </c>
      <c r="W722" s="117">
        <v>1</v>
      </c>
      <c r="X722" s="79" t="str">
        <f t="shared" si="90"/>
        <v>Baik</v>
      </c>
      <c r="Y722" s="79" t="str">
        <f t="shared" si="91"/>
        <v>Benar</v>
      </c>
      <c r="Z722" s="79">
        <f t="shared" si="92"/>
        <v>1</v>
      </c>
      <c r="AA722" s="79" t="str">
        <f t="shared" si="93"/>
        <v>update ta_kib_b set kd_ruang = 15 where idpemda = '10020010012000729'</v>
      </c>
      <c r="AB722" s="79" t="str">
        <f t="shared" si="94"/>
        <v>Ta_Fn_KIB_B_Sensus</v>
      </c>
      <c r="AC722" s="79" t="str">
        <f t="shared" si="95"/>
        <v>update Ta_Fn_KIB_B_Sensus set sensus = 1 where idpemda = '10020010012000729'</v>
      </c>
      <c r="AD722" s="79">
        <f>ROWS($B$13:B722)</f>
        <v>710</v>
      </c>
      <c r="AE722" s="79" t="str">
        <f>IF(W722='kk4-7'!$A$1, AD722, "")</f>
        <v/>
      </c>
      <c r="AF722" s="79" t="str">
        <f t="shared" si="96"/>
        <v/>
      </c>
    </row>
    <row r="723" spans="1:32" x14ac:dyDescent="0.25">
      <c r="A723" s="122">
        <f t="shared" si="97"/>
        <v>711</v>
      </c>
      <c r="B723" s="80" t="s">
        <v>1498</v>
      </c>
      <c r="C723" s="122">
        <v>2</v>
      </c>
      <c r="D723" s="79" t="s">
        <v>1490</v>
      </c>
      <c r="E723" s="79" t="s">
        <v>1491</v>
      </c>
      <c r="F723" s="161">
        <v>8</v>
      </c>
      <c r="G723" s="79">
        <v>2012</v>
      </c>
      <c r="H723" s="81" t="s">
        <v>673</v>
      </c>
      <c r="I723" s="81" t="s">
        <v>1456</v>
      </c>
      <c r="J723" s="81" t="s">
        <v>114</v>
      </c>
      <c r="K723" s="79" t="s">
        <v>148</v>
      </c>
      <c r="L723" s="116" t="s">
        <v>1457</v>
      </c>
      <c r="N723" s="79" t="s">
        <v>149</v>
      </c>
      <c r="O723" s="166">
        <v>1</v>
      </c>
      <c r="P723" s="83">
        <v>230000</v>
      </c>
      <c r="S723" s="122">
        <v>1</v>
      </c>
      <c r="T723" s="117">
        <v>15</v>
      </c>
      <c r="V723" s="79" t="str">
        <f>IF(AND(C723=2, T723&lt;&gt;""), _xlfn.IFNA(VLOOKUP(T723,'kk1'!$B$10:$C$109, 2, FALSE), ""), "")</f>
        <v>Aula Besar</v>
      </c>
      <c r="W723" s="117">
        <v>1</v>
      </c>
      <c r="X723" s="79" t="str">
        <f t="shared" si="90"/>
        <v>Baik</v>
      </c>
      <c r="Y723" s="79" t="str">
        <f t="shared" si="91"/>
        <v>Benar</v>
      </c>
      <c r="Z723" s="79">
        <f t="shared" si="92"/>
        <v>1</v>
      </c>
      <c r="AA723" s="79" t="str">
        <f t="shared" si="93"/>
        <v>update ta_kib_b set kd_ruang = 15 where idpemda = '10020010012000730'</v>
      </c>
      <c r="AB723" s="79" t="str">
        <f t="shared" si="94"/>
        <v>Ta_Fn_KIB_B_Sensus</v>
      </c>
      <c r="AC723" s="79" t="str">
        <f t="shared" si="95"/>
        <v>update Ta_Fn_KIB_B_Sensus set sensus = 1 where idpemda = '10020010012000730'</v>
      </c>
      <c r="AD723" s="79">
        <f>ROWS($B$13:B723)</f>
        <v>711</v>
      </c>
      <c r="AE723" s="79" t="str">
        <f>IF(W723='kk4-7'!$A$1, AD723, "")</f>
        <v/>
      </c>
      <c r="AF723" s="79" t="str">
        <f t="shared" si="96"/>
        <v/>
      </c>
    </row>
    <row r="724" spans="1:32" x14ac:dyDescent="0.25">
      <c r="A724" s="122">
        <f t="shared" si="97"/>
        <v>712</v>
      </c>
      <c r="B724" s="80" t="s">
        <v>1499</v>
      </c>
      <c r="C724" s="122">
        <v>2</v>
      </c>
      <c r="D724" s="79" t="s">
        <v>1490</v>
      </c>
      <c r="E724" s="79" t="s">
        <v>1491</v>
      </c>
      <c r="F724" s="161">
        <v>9</v>
      </c>
      <c r="G724" s="79">
        <v>2012</v>
      </c>
      <c r="H724" s="81" t="s">
        <v>673</v>
      </c>
      <c r="I724" s="81" t="s">
        <v>1456</v>
      </c>
      <c r="J724" s="81" t="s">
        <v>114</v>
      </c>
      <c r="K724" s="79" t="s">
        <v>148</v>
      </c>
      <c r="L724" s="116" t="s">
        <v>1457</v>
      </c>
      <c r="N724" s="79" t="s">
        <v>149</v>
      </c>
      <c r="O724" s="166">
        <v>1</v>
      </c>
      <c r="P724" s="83">
        <v>230000</v>
      </c>
      <c r="S724" s="122">
        <v>1</v>
      </c>
      <c r="T724" s="117">
        <v>15</v>
      </c>
      <c r="V724" s="79" t="str">
        <f>IF(AND(C724=2, T724&lt;&gt;""), _xlfn.IFNA(VLOOKUP(T724,'kk1'!$B$10:$C$109, 2, FALSE), ""), "")</f>
        <v>Aula Besar</v>
      </c>
      <c r="W724" s="117">
        <v>1</v>
      </c>
      <c r="X724" s="79" t="str">
        <f t="shared" si="90"/>
        <v>Baik</v>
      </c>
      <c r="Y724" s="79" t="str">
        <f t="shared" si="91"/>
        <v>Benar</v>
      </c>
      <c r="Z724" s="79">
        <f t="shared" si="92"/>
        <v>1</v>
      </c>
      <c r="AA724" s="79" t="str">
        <f t="shared" si="93"/>
        <v>update ta_kib_b set kd_ruang = 15 where idpemda = '10020010012000731'</v>
      </c>
      <c r="AB724" s="79" t="str">
        <f t="shared" si="94"/>
        <v>Ta_Fn_KIB_B_Sensus</v>
      </c>
      <c r="AC724" s="79" t="str">
        <f t="shared" si="95"/>
        <v>update Ta_Fn_KIB_B_Sensus set sensus = 1 where idpemda = '10020010012000731'</v>
      </c>
      <c r="AD724" s="79">
        <f>ROWS($B$13:B724)</f>
        <v>712</v>
      </c>
      <c r="AE724" s="79" t="str">
        <f>IF(W724='kk4-7'!$A$1, AD724, "")</f>
        <v/>
      </c>
      <c r="AF724" s="79" t="str">
        <f t="shared" si="96"/>
        <v/>
      </c>
    </row>
    <row r="725" spans="1:32" x14ac:dyDescent="0.25">
      <c r="A725" s="122">
        <f t="shared" si="97"/>
        <v>713</v>
      </c>
      <c r="B725" s="80" t="s">
        <v>1500</v>
      </c>
      <c r="C725" s="122">
        <v>2</v>
      </c>
      <c r="D725" s="79" t="s">
        <v>1490</v>
      </c>
      <c r="E725" s="79" t="s">
        <v>1491</v>
      </c>
      <c r="F725" s="161">
        <v>10</v>
      </c>
      <c r="G725" s="79">
        <v>2012</v>
      </c>
      <c r="H725" s="81" t="s">
        <v>673</v>
      </c>
      <c r="I725" s="81" t="s">
        <v>1456</v>
      </c>
      <c r="J725" s="81" t="s">
        <v>114</v>
      </c>
      <c r="K725" s="79" t="s">
        <v>148</v>
      </c>
      <c r="L725" s="116" t="s">
        <v>1457</v>
      </c>
      <c r="N725" s="79" t="s">
        <v>149</v>
      </c>
      <c r="O725" s="166">
        <v>1</v>
      </c>
      <c r="P725" s="83">
        <v>230000</v>
      </c>
      <c r="S725" s="122">
        <v>1</v>
      </c>
      <c r="T725" s="117">
        <v>15</v>
      </c>
      <c r="V725" s="79" t="str">
        <f>IF(AND(C725=2, T725&lt;&gt;""), _xlfn.IFNA(VLOOKUP(T725,'kk1'!$B$10:$C$109, 2, FALSE), ""), "")</f>
        <v>Aula Besar</v>
      </c>
      <c r="W725" s="117">
        <v>1</v>
      </c>
      <c r="X725" s="79" t="str">
        <f t="shared" si="90"/>
        <v>Baik</v>
      </c>
      <c r="Y725" s="79" t="str">
        <f t="shared" si="91"/>
        <v>Benar</v>
      </c>
      <c r="Z725" s="79">
        <f t="shared" si="92"/>
        <v>1</v>
      </c>
      <c r="AA725" s="79" t="str">
        <f t="shared" si="93"/>
        <v>update ta_kib_b set kd_ruang = 15 where idpemda = '10020010012000732'</v>
      </c>
      <c r="AB725" s="79" t="str">
        <f t="shared" si="94"/>
        <v>Ta_Fn_KIB_B_Sensus</v>
      </c>
      <c r="AC725" s="79" t="str">
        <f t="shared" si="95"/>
        <v>update Ta_Fn_KIB_B_Sensus set sensus = 1 where idpemda = '10020010012000732'</v>
      </c>
      <c r="AD725" s="79">
        <f>ROWS($B$13:B725)</f>
        <v>713</v>
      </c>
      <c r="AE725" s="79" t="str">
        <f>IF(W725='kk4-7'!$A$1, AD725, "")</f>
        <v/>
      </c>
      <c r="AF725" s="79" t="str">
        <f t="shared" si="96"/>
        <v/>
      </c>
    </row>
    <row r="726" spans="1:32" x14ac:dyDescent="0.25">
      <c r="A726" s="122">
        <f t="shared" si="97"/>
        <v>714</v>
      </c>
      <c r="B726" s="80" t="s">
        <v>1501</v>
      </c>
      <c r="C726" s="122">
        <v>2</v>
      </c>
      <c r="D726" s="79" t="s">
        <v>1490</v>
      </c>
      <c r="E726" s="79" t="s">
        <v>1491</v>
      </c>
      <c r="F726" s="161">
        <v>11</v>
      </c>
      <c r="G726" s="79">
        <v>2012</v>
      </c>
      <c r="H726" s="81" t="s">
        <v>673</v>
      </c>
      <c r="I726" s="81" t="s">
        <v>1456</v>
      </c>
      <c r="J726" s="81" t="s">
        <v>114</v>
      </c>
      <c r="K726" s="79" t="s">
        <v>148</v>
      </c>
      <c r="L726" s="116" t="s">
        <v>1457</v>
      </c>
      <c r="N726" s="79" t="s">
        <v>149</v>
      </c>
      <c r="O726" s="166">
        <v>1</v>
      </c>
      <c r="P726" s="83">
        <v>230000</v>
      </c>
      <c r="S726" s="122">
        <v>1</v>
      </c>
      <c r="T726" s="117">
        <v>15</v>
      </c>
      <c r="V726" s="79" t="str">
        <f>IF(AND(C726=2, T726&lt;&gt;""), _xlfn.IFNA(VLOOKUP(T726,'kk1'!$B$10:$C$109, 2, FALSE), ""), "")</f>
        <v>Aula Besar</v>
      </c>
      <c r="W726" s="117">
        <v>1</v>
      </c>
      <c r="X726" s="79" t="str">
        <f t="shared" si="90"/>
        <v>Baik</v>
      </c>
      <c r="Y726" s="79" t="str">
        <f t="shared" si="91"/>
        <v>Benar</v>
      </c>
      <c r="Z726" s="79">
        <f t="shared" si="92"/>
        <v>1</v>
      </c>
      <c r="AA726" s="79" t="str">
        <f t="shared" si="93"/>
        <v>update ta_kib_b set kd_ruang = 15 where idpemda = '10020010012000733'</v>
      </c>
      <c r="AB726" s="79" t="str">
        <f t="shared" si="94"/>
        <v>Ta_Fn_KIB_B_Sensus</v>
      </c>
      <c r="AC726" s="79" t="str">
        <f t="shared" si="95"/>
        <v>update Ta_Fn_KIB_B_Sensus set sensus = 1 where idpemda = '10020010012000733'</v>
      </c>
      <c r="AD726" s="79">
        <f>ROWS($B$13:B726)</f>
        <v>714</v>
      </c>
      <c r="AE726" s="79" t="str">
        <f>IF(W726='kk4-7'!$A$1, AD726, "")</f>
        <v/>
      </c>
      <c r="AF726" s="79" t="str">
        <f t="shared" si="96"/>
        <v/>
      </c>
    </row>
    <row r="727" spans="1:32" x14ac:dyDescent="0.25">
      <c r="A727" s="122">
        <f t="shared" si="97"/>
        <v>715</v>
      </c>
      <c r="B727" s="80" t="s">
        <v>1502</v>
      </c>
      <c r="C727" s="122">
        <v>2</v>
      </c>
      <c r="D727" s="79" t="s">
        <v>1490</v>
      </c>
      <c r="E727" s="79" t="s">
        <v>1491</v>
      </c>
      <c r="F727" s="161">
        <v>12</v>
      </c>
      <c r="G727" s="79">
        <v>2012</v>
      </c>
      <c r="H727" s="81" t="s">
        <v>673</v>
      </c>
      <c r="I727" s="81" t="s">
        <v>1456</v>
      </c>
      <c r="J727" s="81" t="s">
        <v>114</v>
      </c>
      <c r="K727" s="79" t="s">
        <v>148</v>
      </c>
      <c r="L727" s="116" t="s">
        <v>1457</v>
      </c>
      <c r="N727" s="79" t="s">
        <v>149</v>
      </c>
      <c r="O727" s="166">
        <v>1</v>
      </c>
      <c r="P727" s="83">
        <v>230000</v>
      </c>
      <c r="S727" s="122">
        <v>1</v>
      </c>
      <c r="T727" s="117">
        <v>15</v>
      </c>
      <c r="V727" s="79" t="str">
        <f>IF(AND(C727=2, T727&lt;&gt;""), _xlfn.IFNA(VLOOKUP(T727,'kk1'!$B$10:$C$109, 2, FALSE), ""), "")</f>
        <v>Aula Besar</v>
      </c>
      <c r="W727" s="117">
        <v>1</v>
      </c>
      <c r="X727" s="79" t="str">
        <f t="shared" si="90"/>
        <v>Baik</v>
      </c>
      <c r="Y727" s="79" t="str">
        <f t="shared" si="91"/>
        <v>Benar</v>
      </c>
      <c r="Z727" s="79">
        <f t="shared" si="92"/>
        <v>1</v>
      </c>
      <c r="AA727" s="79" t="str">
        <f t="shared" si="93"/>
        <v>update ta_kib_b set kd_ruang = 15 where idpemda = '10020010012000734'</v>
      </c>
      <c r="AB727" s="79" t="str">
        <f t="shared" si="94"/>
        <v>Ta_Fn_KIB_B_Sensus</v>
      </c>
      <c r="AC727" s="79" t="str">
        <f t="shared" si="95"/>
        <v>update Ta_Fn_KIB_B_Sensus set sensus = 1 where idpemda = '10020010012000734'</v>
      </c>
      <c r="AD727" s="79">
        <f>ROWS($B$13:B727)</f>
        <v>715</v>
      </c>
      <c r="AE727" s="79" t="str">
        <f>IF(W727='kk4-7'!$A$1, AD727, "")</f>
        <v/>
      </c>
      <c r="AF727" s="79" t="str">
        <f t="shared" si="96"/>
        <v/>
      </c>
    </row>
    <row r="728" spans="1:32" x14ac:dyDescent="0.25">
      <c r="A728" s="122">
        <f t="shared" si="97"/>
        <v>716</v>
      </c>
      <c r="B728" s="80" t="s">
        <v>1503</v>
      </c>
      <c r="C728" s="122">
        <v>2</v>
      </c>
      <c r="D728" s="79" t="s">
        <v>1490</v>
      </c>
      <c r="E728" s="79" t="s">
        <v>1491</v>
      </c>
      <c r="F728" s="161">
        <v>13</v>
      </c>
      <c r="G728" s="79">
        <v>2012</v>
      </c>
      <c r="H728" s="81" t="s">
        <v>673</v>
      </c>
      <c r="I728" s="81" t="s">
        <v>1456</v>
      </c>
      <c r="J728" s="81" t="s">
        <v>114</v>
      </c>
      <c r="K728" s="79" t="s">
        <v>148</v>
      </c>
      <c r="L728" s="116" t="s">
        <v>1457</v>
      </c>
      <c r="N728" s="79" t="s">
        <v>149</v>
      </c>
      <c r="O728" s="166">
        <v>1</v>
      </c>
      <c r="P728" s="83">
        <v>230000</v>
      </c>
      <c r="S728" s="122">
        <v>1</v>
      </c>
      <c r="T728" s="117">
        <v>15</v>
      </c>
      <c r="V728" s="79" t="str">
        <f>IF(AND(C728=2, T728&lt;&gt;""), _xlfn.IFNA(VLOOKUP(T728,'kk1'!$B$10:$C$109, 2, FALSE), ""), "")</f>
        <v>Aula Besar</v>
      </c>
      <c r="W728" s="117">
        <v>1</v>
      </c>
      <c r="X728" s="79" t="str">
        <f t="shared" si="90"/>
        <v>Baik</v>
      </c>
      <c r="Y728" s="79" t="str">
        <f t="shared" si="91"/>
        <v>Benar</v>
      </c>
      <c r="Z728" s="79">
        <f t="shared" si="92"/>
        <v>1</v>
      </c>
      <c r="AA728" s="79" t="str">
        <f t="shared" si="93"/>
        <v>update ta_kib_b set kd_ruang = 15 where idpemda = '10020010012000735'</v>
      </c>
      <c r="AB728" s="79" t="str">
        <f t="shared" si="94"/>
        <v>Ta_Fn_KIB_B_Sensus</v>
      </c>
      <c r="AC728" s="79" t="str">
        <f t="shared" si="95"/>
        <v>update Ta_Fn_KIB_B_Sensus set sensus = 1 where idpemda = '10020010012000735'</v>
      </c>
      <c r="AD728" s="79">
        <f>ROWS($B$13:B728)</f>
        <v>716</v>
      </c>
      <c r="AE728" s="79" t="str">
        <f>IF(W728='kk4-7'!$A$1, AD728, "")</f>
        <v/>
      </c>
      <c r="AF728" s="79" t="str">
        <f t="shared" si="96"/>
        <v/>
      </c>
    </row>
    <row r="729" spans="1:32" x14ac:dyDescent="0.25">
      <c r="A729" s="122">
        <f t="shared" si="97"/>
        <v>717</v>
      </c>
      <c r="B729" s="80" t="s">
        <v>1504</v>
      </c>
      <c r="C729" s="122">
        <v>2</v>
      </c>
      <c r="D729" s="79" t="s">
        <v>1490</v>
      </c>
      <c r="E729" s="79" t="s">
        <v>1491</v>
      </c>
      <c r="F729" s="161">
        <v>14</v>
      </c>
      <c r="G729" s="79">
        <v>2012</v>
      </c>
      <c r="H729" s="81" t="s">
        <v>673</v>
      </c>
      <c r="I729" s="81" t="s">
        <v>1456</v>
      </c>
      <c r="J729" s="81" t="s">
        <v>114</v>
      </c>
      <c r="K729" s="79" t="s">
        <v>148</v>
      </c>
      <c r="L729" s="116" t="s">
        <v>1457</v>
      </c>
      <c r="N729" s="79" t="s">
        <v>149</v>
      </c>
      <c r="O729" s="166">
        <v>1</v>
      </c>
      <c r="P729" s="83">
        <v>230000</v>
      </c>
      <c r="S729" s="122">
        <v>1</v>
      </c>
      <c r="T729" s="117">
        <v>15</v>
      </c>
      <c r="V729" s="79" t="str">
        <f>IF(AND(C729=2, T729&lt;&gt;""), _xlfn.IFNA(VLOOKUP(T729,'kk1'!$B$10:$C$109, 2, FALSE), ""), "")</f>
        <v>Aula Besar</v>
      </c>
      <c r="W729" s="117">
        <v>1</v>
      </c>
      <c r="X729" s="79" t="str">
        <f t="shared" si="90"/>
        <v>Baik</v>
      </c>
      <c r="Y729" s="79" t="str">
        <f t="shared" si="91"/>
        <v>Benar</v>
      </c>
      <c r="Z729" s="79">
        <f t="shared" si="92"/>
        <v>1</v>
      </c>
      <c r="AA729" s="79" t="str">
        <f t="shared" si="93"/>
        <v>update ta_kib_b set kd_ruang = 15 where idpemda = '10020010012000736'</v>
      </c>
      <c r="AB729" s="79" t="str">
        <f t="shared" si="94"/>
        <v>Ta_Fn_KIB_B_Sensus</v>
      </c>
      <c r="AC729" s="79" t="str">
        <f t="shared" si="95"/>
        <v>update Ta_Fn_KIB_B_Sensus set sensus = 1 where idpemda = '10020010012000736'</v>
      </c>
      <c r="AD729" s="79">
        <f>ROWS($B$13:B729)</f>
        <v>717</v>
      </c>
      <c r="AE729" s="79" t="str">
        <f>IF(W729='kk4-7'!$A$1, AD729, "")</f>
        <v/>
      </c>
      <c r="AF729" s="79" t="str">
        <f t="shared" si="96"/>
        <v/>
      </c>
    </row>
    <row r="730" spans="1:32" x14ac:dyDescent="0.25">
      <c r="A730" s="122">
        <f t="shared" si="97"/>
        <v>718</v>
      </c>
      <c r="B730" s="80" t="s">
        <v>1505</v>
      </c>
      <c r="C730" s="122">
        <v>2</v>
      </c>
      <c r="D730" s="79" t="s">
        <v>1490</v>
      </c>
      <c r="E730" s="79" t="s">
        <v>1491</v>
      </c>
      <c r="F730" s="161">
        <v>15</v>
      </c>
      <c r="G730" s="79">
        <v>2012</v>
      </c>
      <c r="H730" s="81" t="s">
        <v>673</v>
      </c>
      <c r="I730" s="81" t="s">
        <v>1456</v>
      </c>
      <c r="J730" s="81" t="s">
        <v>114</v>
      </c>
      <c r="K730" s="79" t="s">
        <v>148</v>
      </c>
      <c r="L730" s="116" t="s">
        <v>1457</v>
      </c>
      <c r="N730" s="79" t="s">
        <v>149</v>
      </c>
      <c r="O730" s="166">
        <v>1</v>
      </c>
      <c r="P730" s="83">
        <v>230000</v>
      </c>
      <c r="S730" s="122">
        <v>1</v>
      </c>
      <c r="T730" s="117">
        <v>15</v>
      </c>
      <c r="V730" s="79" t="str">
        <f>IF(AND(C730=2, T730&lt;&gt;""), _xlfn.IFNA(VLOOKUP(T730,'kk1'!$B$10:$C$109, 2, FALSE), ""), "")</f>
        <v>Aula Besar</v>
      </c>
      <c r="W730" s="117">
        <v>1</v>
      </c>
      <c r="X730" s="79" t="str">
        <f t="shared" si="90"/>
        <v>Baik</v>
      </c>
      <c r="Y730" s="79" t="str">
        <f t="shared" si="91"/>
        <v>Benar</v>
      </c>
      <c r="Z730" s="79">
        <f t="shared" si="92"/>
        <v>1</v>
      </c>
      <c r="AA730" s="79" t="str">
        <f t="shared" si="93"/>
        <v>update ta_kib_b set kd_ruang = 15 where idpemda = '10020010012000737'</v>
      </c>
      <c r="AB730" s="79" t="str">
        <f t="shared" si="94"/>
        <v>Ta_Fn_KIB_B_Sensus</v>
      </c>
      <c r="AC730" s="79" t="str">
        <f t="shared" si="95"/>
        <v>update Ta_Fn_KIB_B_Sensus set sensus = 1 where idpemda = '10020010012000737'</v>
      </c>
      <c r="AD730" s="79">
        <f>ROWS($B$13:B730)</f>
        <v>718</v>
      </c>
      <c r="AE730" s="79" t="str">
        <f>IF(W730='kk4-7'!$A$1, AD730, "")</f>
        <v/>
      </c>
      <c r="AF730" s="79" t="str">
        <f t="shared" si="96"/>
        <v/>
      </c>
    </row>
    <row r="731" spans="1:32" x14ac:dyDescent="0.25">
      <c r="A731" s="122">
        <f t="shared" si="97"/>
        <v>719</v>
      </c>
      <c r="B731" s="80" t="s">
        <v>1506</v>
      </c>
      <c r="C731" s="122">
        <v>2</v>
      </c>
      <c r="D731" s="79" t="s">
        <v>1490</v>
      </c>
      <c r="E731" s="79" t="s">
        <v>1491</v>
      </c>
      <c r="F731" s="161">
        <v>16</v>
      </c>
      <c r="G731" s="79">
        <v>2012</v>
      </c>
      <c r="H731" s="81" t="s">
        <v>673</v>
      </c>
      <c r="I731" s="81" t="s">
        <v>1456</v>
      </c>
      <c r="J731" s="81" t="s">
        <v>114</v>
      </c>
      <c r="K731" s="79" t="s">
        <v>148</v>
      </c>
      <c r="L731" s="116" t="s">
        <v>1457</v>
      </c>
      <c r="N731" s="79" t="s">
        <v>149</v>
      </c>
      <c r="O731" s="166">
        <v>1</v>
      </c>
      <c r="P731" s="83">
        <v>230000</v>
      </c>
      <c r="S731" s="122">
        <v>1</v>
      </c>
      <c r="T731" s="117">
        <v>15</v>
      </c>
      <c r="V731" s="79" t="str">
        <f>IF(AND(C731=2, T731&lt;&gt;""), _xlfn.IFNA(VLOOKUP(T731,'kk1'!$B$10:$C$109, 2, FALSE), ""), "")</f>
        <v>Aula Besar</v>
      </c>
      <c r="W731" s="117">
        <v>1</v>
      </c>
      <c r="X731" s="79" t="str">
        <f t="shared" si="90"/>
        <v>Baik</v>
      </c>
      <c r="Y731" s="79" t="str">
        <f t="shared" si="91"/>
        <v>Benar</v>
      </c>
      <c r="Z731" s="79">
        <f t="shared" si="92"/>
        <v>1</v>
      </c>
      <c r="AA731" s="79" t="str">
        <f t="shared" si="93"/>
        <v>update ta_kib_b set kd_ruang = 15 where idpemda = '10020010012000738'</v>
      </c>
      <c r="AB731" s="79" t="str">
        <f t="shared" si="94"/>
        <v>Ta_Fn_KIB_B_Sensus</v>
      </c>
      <c r="AC731" s="79" t="str">
        <f t="shared" si="95"/>
        <v>update Ta_Fn_KIB_B_Sensus set sensus = 1 where idpemda = '10020010012000738'</v>
      </c>
      <c r="AD731" s="79">
        <f>ROWS($B$13:B731)</f>
        <v>719</v>
      </c>
      <c r="AE731" s="79" t="str">
        <f>IF(W731='kk4-7'!$A$1, AD731, "")</f>
        <v/>
      </c>
      <c r="AF731" s="79" t="str">
        <f t="shared" si="96"/>
        <v/>
      </c>
    </row>
    <row r="732" spans="1:32" x14ac:dyDescent="0.25">
      <c r="A732" s="122">
        <f t="shared" si="97"/>
        <v>720</v>
      </c>
      <c r="B732" s="80" t="s">
        <v>1507</v>
      </c>
      <c r="C732" s="122">
        <v>2</v>
      </c>
      <c r="D732" s="79" t="s">
        <v>1490</v>
      </c>
      <c r="E732" s="79" t="s">
        <v>1491</v>
      </c>
      <c r="F732" s="161">
        <v>17</v>
      </c>
      <c r="G732" s="79">
        <v>2012</v>
      </c>
      <c r="H732" s="81" t="s">
        <v>673</v>
      </c>
      <c r="I732" s="81" t="s">
        <v>1456</v>
      </c>
      <c r="J732" s="81" t="s">
        <v>114</v>
      </c>
      <c r="K732" s="79" t="s">
        <v>148</v>
      </c>
      <c r="L732" s="116" t="s">
        <v>1457</v>
      </c>
      <c r="N732" s="79" t="s">
        <v>149</v>
      </c>
      <c r="O732" s="166">
        <v>1</v>
      </c>
      <c r="P732" s="83">
        <v>230000</v>
      </c>
      <c r="S732" s="122">
        <v>1</v>
      </c>
      <c r="T732" s="117">
        <v>15</v>
      </c>
      <c r="V732" s="79" t="str">
        <f>IF(AND(C732=2, T732&lt;&gt;""), _xlfn.IFNA(VLOOKUP(T732,'kk1'!$B$10:$C$109, 2, FALSE), ""), "")</f>
        <v>Aula Besar</v>
      </c>
      <c r="W732" s="117">
        <v>1</v>
      </c>
      <c r="X732" s="79" t="str">
        <f t="shared" si="90"/>
        <v>Baik</v>
      </c>
      <c r="Y732" s="79" t="str">
        <f t="shared" si="91"/>
        <v>Benar</v>
      </c>
      <c r="Z732" s="79">
        <f t="shared" si="92"/>
        <v>1</v>
      </c>
      <c r="AA732" s="79" t="str">
        <f t="shared" si="93"/>
        <v>update ta_kib_b set kd_ruang = 15 where idpemda = '10020010012000739'</v>
      </c>
      <c r="AB732" s="79" t="str">
        <f t="shared" si="94"/>
        <v>Ta_Fn_KIB_B_Sensus</v>
      </c>
      <c r="AC732" s="79" t="str">
        <f t="shared" si="95"/>
        <v>update Ta_Fn_KIB_B_Sensus set sensus = 1 where idpemda = '10020010012000739'</v>
      </c>
      <c r="AD732" s="79">
        <f>ROWS($B$13:B732)</f>
        <v>720</v>
      </c>
      <c r="AE732" s="79" t="str">
        <f>IF(W732='kk4-7'!$A$1, AD732, "")</f>
        <v/>
      </c>
      <c r="AF732" s="79" t="str">
        <f t="shared" si="96"/>
        <v/>
      </c>
    </row>
    <row r="733" spans="1:32" x14ac:dyDescent="0.25">
      <c r="A733" s="122">
        <f t="shared" si="97"/>
        <v>721</v>
      </c>
      <c r="B733" s="80" t="s">
        <v>1508</v>
      </c>
      <c r="C733" s="122">
        <v>2</v>
      </c>
      <c r="D733" s="79" t="s">
        <v>1490</v>
      </c>
      <c r="E733" s="79" t="s">
        <v>1491</v>
      </c>
      <c r="F733" s="161">
        <v>18</v>
      </c>
      <c r="G733" s="79">
        <v>2012</v>
      </c>
      <c r="H733" s="81" t="s">
        <v>673</v>
      </c>
      <c r="I733" s="81" t="s">
        <v>1456</v>
      </c>
      <c r="J733" s="81" t="s">
        <v>114</v>
      </c>
      <c r="K733" s="79" t="s">
        <v>148</v>
      </c>
      <c r="L733" s="116" t="s">
        <v>1457</v>
      </c>
      <c r="N733" s="79" t="s">
        <v>149</v>
      </c>
      <c r="O733" s="166">
        <v>1</v>
      </c>
      <c r="P733" s="83">
        <v>230000</v>
      </c>
      <c r="S733" s="122">
        <v>1</v>
      </c>
      <c r="T733" s="117">
        <v>15</v>
      </c>
      <c r="V733" s="79" t="str">
        <f>IF(AND(C733=2, T733&lt;&gt;""), _xlfn.IFNA(VLOOKUP(T733,'kk1'!$B$10:$C$109, 2, FALSE), ""), "")</f>
        <v>Aula Besar</v>
      </c>
      <c r="W733" s="117">
        <v>1</v>
      </c>
      <c r="X733" s="79" t="str">
        <f t="shared" si="90"/>
        <v>Baik</v>
      </c>
      <c r="Y733" s="79" t="str">
        <f t="shared" si="91"/>
        <v>Benar</v>
      </c>
      <c r="Z733" s="79">
        <f t="shared" si="92"/>
        <v>1</v>
      </c>
      <c r="AA733" s="79" t="str">
        <f t="shared" si="93"/>
        <v>update ta_kib_b set kd_ruang = 15 where idpemda = '10020010012000740'</v>
      </c>
      <c r="AB733" s="79" t="str">
        <f t="shared" si="94"/>
        <v>Ta_Fn_KIB_B_Sensus</v>
      </c>
      <c r="AC733" s="79" t="str">
        <f t="shared" si="95"/>
        <v>update Ta_Fn_KIB_B_Sensus set sensus = 1 where idpemda = '10020010012000740'</v>
      </c>
      <c r="AD733" s="79">
        <f>ROWS($B$13:B733)</f>
        <v>721</v>
      </c>
      <c r="AE733" s="79" t="str">
        <f>IF(W733='kk4-7'!$A$1, AD733, "")</f>
        <v/>
      </c>
      <c r="AF733" s="79" t="str">
        <f t="shared" si="96"/>
        <v/>
      </c>
    </row>
    <row r="734" spans="1:32" x14ac:dyDescent="0.25">
      <c r="A734" s="122">
        <f t="shared" si="97"/>
        <v>722</v>
      </c>
      <c r="B734" s="80" t="s">
        <v>1509</v>
      </c>
      <c r="C734" s="122">
        <v>2</v>
      </c>
      <c r="D734" s="79" t="s">
        <v>1490</v>
      </c>
      <c r="E734" s="79" t="s">
        <v>1491</v>
      </c>
      <c r="F734" s="161">
        <v>19</v>
      </c>
      <c r="G734" s="79">
        <v>2012</v>
      </c>
      <c r="H734" s="81" t="s">
        <v>673</v>
      </c>
      <c r="I734" s="81" t="s">
        <v>1456</v>
      </c>
      <c r="J734" s="81" t="s">
        <v>114</v>
      </c>
      <c r="K734" s="79" t="s">
        <v>148</v>
      </c>
      <c r="L734" s="116" t="s">
        <v>1457</v>
      </c>
      <c r="N734" s="79" t="s">
        <v>149</v>
      </c>
      <c r="O734" s="166">
        <v>1</v>
      </c>
      <c r="P734" s="83">
        <v>230000</v>
      </c>
      <c r="S734" s="122">
        <v>1</v>
      </c>
      <c r="T734" s="117">
        <v>15</v>
      </c>
      <c r="V734" s="79" t="str">
        <f>IF(AND(C734=2, T734&lt;&gt;""), _xlfn.IFNA(VLOOKUP(T734,'kk1'!$B$10:$C$109, 2, FALSE), ""), "")</f>
        <v>Aula Besar</v>
      </c>
      <c r="W734" s="117">
        <v>1</v>
      </c>
      <c r="X734" s="79" t="str">
        <f t="shared" si="90"/>
        <v>Baik</v>
      </c>
      <c r="Y734" s="79" t="str">
        <f t="shared" si="91"/>
        <v>Benar</v>
      </c>
      <c r="Z734" s="79">
        <f t="shared" si="92"/>
        <v>1</v>
      </c>
      <c r="AA734" s="79" t="str">
        <f t="shared" si="93"/>
        <v>update ta_kib_b set kd_ruang = 15 where idpemda = '10020010012000741'</v>
      </c>
      <c r="AB734" s="79" t="str">
        <f t="shared" si="94"/>
        <v>Ta_Fn_KIB_B_Sensus</v>
      </c>
      <c r="AC734" s="79" t="str">
        <f t="shared" si="95"/>
        <v>update Ta_Fn_KIB_B_Sensus set sensus = 1 where idpemda = '10020010012000741'</v>
      </c>
      <c r="AD734" s="79">
        <f>ROWS($B$13:B734)</f>
        <v>722</v>
      </c>
      <c r="AE734" s="79" t="str">
        <f>IF(W734='kk4-7'!$A$1, AD734, "")</f>
        <v/>
      </c>
      <c r="AF734" s="79" t="str">
        <f t="shared" si="96"/>
        <v/>
      </c>
    </row>
    <row r="735" spans="1:32" x14ac:dyDescent="0.25">
      <c r="A735" s="122">
        <f t="shared" si="97"/>
        <v>723</v>
      </c>
      <c r="B735" s="80" t="s">
        <v>1510</v>
      </c>
      <c r="C735" s="122">
        <v>2</v>
      </c>
      <c r="D735" s="79" t="s">
        <v>1490</v>
      </c>
      <c r="E735" s="79" t="s">
        <v>1491</v>
      </c>
      <c r="F735" s="161">
        <v>20</v>
      </c>
      <c r="G735" s="79">
        <v>2012</v>
      </c>
      <c r="H735" s="81" t="s">
        <v>673</v>
      </c>
      <c r="I735" s="81" t="s">
        <v>1456</v>
      </c>
      <c r="J735" s="81" t="s">
        <v>114</v>
      </c>
      <c r="K735" s="79" t="s">
        <v>148</v>
      </c>
      <c r="L735" s="116" t="s">
        <v>1457</v>
      </c>
      <c r="N735" s="79" t="s">
        <v>149</v>
      </c>
      <c r="O735" s="166">
        <v>1</v>
      </c>
      <c r="P735" s="83">
        <v>230000</v>
      </c>
      <c r="S735" s="122">
        <v>1</v>
      </c>
      <c r="T735" s="117">
        <v>15</v>
      </c>
      <c r="V735" s="79" t="str">
        <f>IF(AND(C735=2, T735&lt;&gt;""), _xlfn.IFNA(VLOOKUP(T735,'kk1'!$B$10:$C$109, 2, FALSE), ""), "")</f>
        <v>Aula Besar</v>
      </c>
      <c r="W735" s="117">
        <v>1</v>
      </c>
      <c r="X735" s="79" t="str">
        <f t="shared" si="90"/>
        <v>Baik</v>
      </c>
      <c r="Y735" s="79" t="str">
        <f t="shared" si="91"/>
        <v>Benar</v>
      </c>
      <c r="Z735" s="79">
        <f t="shared" si="92"/>
        <v>1</v>
      </c>
      <c r="AA735" s="79" t="str">
        <f t="shared" si="93"/>
        <v>update ta_kib_b set kd_ruang = 15 where idpemda = '10020010012000742'</v>
      </c>
      <c r="AB735" s="79" t="str">
        <f t="shared" si="94"/>
        <v>Ta_Fn_KIB_B_Sensus</v>
      </c>
      <c r="AC735" s="79" t="str">
        <f t="shared" si="95"/>
        <v>update Ta_Fn_KIB_B_Sensus set sensus = 1 where idpemda = '10020010012000742'</v>
      </c>
      <c r="AD735" s="79">
        <f>ROWS($B$13:B735)</f>
        <v>723</v>
      </c>
      <c r="AE735" s="79" t="str">
        <f>IF(W735='kk4-7'!$A$1, AD735, "")</f>
        <v/>
      </c>
      <c r="AF735" s="79" t="str">
        <f t="shared" si="96"/>
        <v/>
      </c>
    </row>
    <row r="736" spans="1:32" x14ac:dyDescent="0.25">
      <c r="A736" s="122">
        <f t="shared" si="97"/>
        <v>724</v>
      </c>
      <c r="B736" s="80" t="s">
        <v>1511</v>
      </c>
      <c r="C736" s="122">
        <v>2</v>
      </c>
      <c r="D736" s="79" t="s">
        <v>1490</v>
      </c>
      <c r="E736" s="79" t="s">
        <v>1491</v>
      </c>
      <c r="F736" s="161">
        <v>21</v>
      </c>
      <c r="G736" s="79">
        <v>2012</v>
      </c>
      <c r="H736" s="81" t="s">
        <v>673</v>
      </c>
      <c r="I736" s="81" t="s">
        <v>1456</v>
      </c>
      <c r="J736" s="81" t="s">
        <v>114</v>
      </c>
      <c r="K736" s="79" t="s">
        <v>148</v>
      </c>
      <c r="L736" s="116" t="s">
        <v>1457</v>
      </c>
      <c r="N736" s="79" t="s">
        <v>149</v>
      </c>
      <c r="O736" s="166">
        <v>1</v>
      </c>
      <c r="P736" s="83">
        <v>230000</v>
      </c>
      <c r="S736" s="122">
        <v>1</v>
      </c>
      <c r="T736" s="117">
        <v>15</v>
      </c>
      <c r="V736" s="79" t="str">
        <f>IF(AND(C736=2, T736&lt;&gt;""), _xlfn.IFNA(VLOOKUP(T736,'kk1'!$B$10:$C$109, 2, FALSE), ""), "")</f>
        <v>Aula Besar</v>
      </c>
      <c r="W736" s="117">
        <v>1</v>
      </c>
      <c r="X736" s="79" t="str">
        <f t="shared" si="90"/>
        <v>Baik</v>
      </c>
      <c r="Y736" s="79" t="str">
        <f t="shared" si="91"/>
        <v>Benar</v>
      </c>
      <c r="Z736" s="79">
        <f t="shared" si="92"/>
        <v>1</v>
      </c>
      <c r="AA736" s="79" t="str">
        <f t="shared" si="93"/>
        <v>update ta_kib_b set kd_ruang = 15 where idpemda = '10020010012000743'</v>
      </c>
      <c r="AB736" s="79" t="str">
        <f t="shared" si="94"/>
        <v>Ta_Fn_KIB_B_Sensus</v>
      </c>
      <c r="AC736" s="79" t="str">
        <f t="shared" si="95"/>
        <v>update Ta_Fn_KIB_B_Sensus set sensus = 1 where idpemda = '10020010012000743'</v>
      </c>
      <c r="AD736" s="79">
        <f>ROWS($B$13:B736)</f>
        <v>724</v>
      </c>
      <c r="AE736" s="79" t="str">
        <f>IF(W736='kk4-7'!$A$1, AD736, "")</f>
        <v/>
      </c>
      <c r="AF736" s="79" t="str">
        <f t="shared" si="96"/>
        <v/>
      </c>
    </row>
    <row r="737" spans="1:45" x14ac:dyDescent="0.25">
      <c r="A737" s="122">
        <f t="shared" si="97"/>
        <v>725</v>
      </c>
      <c r="B737" s="80" t="s">
        <v>1512</v>
      </c>
      <c r="C737" s="122">
        <v>2</v>
      </c>
      <c r="D737" s="79" t="s">
        <v>1490</v>
      </c>
      <c r="E737" s="79" t="s">
        <v>1491</v>
      </c>
      <c r="F737" s="161">
        <v>22</v>
      </c>
      <c r="G737" s="79">
        <v>2012</v>
      </c>
      <c r="H737" s="81" t="s">
        <v>673</v>
      </c>
      <c r="I737" s="81" t="s">
        <v>1456</v>
      </c>
      <c r="J737" s="81" t="s">
        <v>114</v>
      </c>
      <c r="K737" s="79" t="s">
        <v>148</v>
      </c>
      <c r="L737" s="116" t="s">
        <v>1457</v>
      </c>
      <c r="N737" s="79" t="s">
        <v>149</v>
      </c>
      <c r="O737" s="166">
        <v>1</v>
      </c>
      <c r="P737" s="83">
        <v>230000</v>
      </c>
      <c r="S737" s="122">
        <v>1</v>
      </c>
      <c r="T737" s="117">
        <v>15</v>
      </c>
      <c r="V737" s="79" t="str">
        <f>IF(AND(C737=2, T737&lt;&gt;""), _xlfn.IFNA(VLOOKUP(T737,'kk1'!$B$10:$C$109, 2, FALSE), ""), "")</f>
        <v>Aula Besar</v>
      </c>
      <c r="W737" s="117">
        <v>1</v>
      </c>
      <c r="X737" s="79" t="str">
        <f t="shared" si="90"/>
        <v>Baik</v>
      </c>
      <c r="Y737" s="79" t="str">
        <f t="shared" si="91"/>
        <v>Benar</v>
      </c>
      <c r="Z737" s="79">
        <f t="shared" si="92"/>
        <v>1</v>
      </c>
      <c r="AA737" s="79" t="str">
        <f t="shared" si="93"/>
        <v>update ta_kib_b set kd_ruang = 15 where idpemda = '10020010012000744'</v>
      </c>
      <c r="AB737" s="79" t="str">
        <f t="shared" si="94"/>
        <v>Ta_Fn_KIB_B_Sensus</v>
      </c>
      <c r="AC737" s="79" t="str">
        <f t="shared" si="95"/>
        <v>update Ta_Fn_KIB_B_Sensus set sensus = 1 where idpemda = '10020010012000744'</v>
      </c>
      <c r="AD737" s="79">
        <f>ROWS($B$13:B737)</f>
        <v>725</v>
      </c>
      <c r="AE737" s="79" t="str">
        <f>IF(W737='kk4-7'!$A$1, AD737, "")</f>
        <v/>
      </c>
      <c r="AF737" s="79" t="str">
        <f t="shared" si="96"/>
        <v/>
      </c>
    </row>
    <row r="738" spans="1:45" x14ac:dyDescent="0.25">
      <c r="A738" s="122">
        <f t="shared" si="97"/>
        <v>726</v>
      </c>
      <c r="B738" s="80" t="s">
        <v>1513</v>
      </c>
      <c r="C738" s="122">
        <v>2</v>
      </c>
      <c r="D738" s="79" t="s">
        <v>1490</v>
      </c>
      <c r="E738" s="79" t="s">
        <v>1491</v>
      </c>
      <c r="F738" s="161">
        <v>23</v>
      </c>
      <c r="G738" s="79">
        <v>2012</v>
      </c>
      <c r="H738" s="81" t="s">
        <v>673</v>
      </c>
      <c r="I738" s="81" t="s">
        <v>1456</v>
      </c>
      <c r="J738" s="81" t="s">
        <v>114</v>
      </c>
      <c r="K738" s="79" t="s">
        <v>148</v>
      </c>
      <c r="L738" s="116" t="s">
        <v>1457</v>
      </c>
      <c r="N738" s="79" t="s">
        <v>149</v>
      </c>
      <c r="O738" s="166">
        <v>1</v>
      </c>
      <c r="P738" s="83">
        <v>230000</v>
      </c>
      <c r="S738" s="122">
        <v>1</v>
      </c>
      <c r="T738" s="117">
        <v>15</v>
      </c>
      <c r="V738" s="79" t="str">
        <f>IF(AND(C738=2, T738&lt;&gt;""), _xlfn.IFNA(VLOOKUP(T738,'kk1'!$B$10:$C$109, 2, FALSE), ""), "")</f>
        <v>Aula Besar</v>
      </c>
      <c r="W738" s="117">
        <v>1</v>
      </c>
      <c r="X738" s="79" t="str">
        <f t="shared" si="90"/>
        <v>Baik</v>
      </c>
      <c r="Y738" s="79" t="str">
        <f t="shared" si="91"/>
        <v>Benar</v>
      </c>
      <c r="Z738" s="79">
        <f t="shared" si="92"/>
        <v>1</v>
      </c>
      <c r="AA738" s="79" t="str">
        <f t="shared" si="93"/>
        <v>update ta_kib_b set kd_ruang = 15 where idpemda = '10020010012000745'</v>
      </c>
      <c r="AB738" s="79" t="str">
        <f t="shared" si="94"/>
        <v>Ta_Fn_KIB_B_Sensus</v>
      </c>
      <c r="AC738" s="79" t="str">
        <f t="shared" si="95"/>
        <v>update Ta_Fn_KIB_B_Sensus set sensus = 1 where idpemda = '10020010012000745'</v>
      </c>
      <c r="AD738" s="79">
        <f>ROWS($B$13:B738)</f>
        <v>726</v>
      </c>
      <c r="AE738" s="79" t="str">
        <f>IF(W738='kk4-7'!$A$1, AD738, "")</f>
        <v/>
      </c>
      <c r="AF738" s="79" t="str">
        <f t="shared" si="96"/>
        <v/>
      </c>
    </row>
    <row r="739" spans="1:45" x14ac:dyDescent="0.25">
      <c r="A739" s="122">
        <f t="shared" si="97"/>
        <v>727</v>
      </c>
      <c r="B739" s="80" t="s">
        <v>1514</v>
      </c>
      <c r="C739" s="122">
        <v>2</v>
      </c>
      <c r="D739" s="79" t="s">
        <v>1490</v>
      </c>
      <c r="E739" s="79" t="s">
        <v>1491</v>
      </c>
      <c r="F739" s="161">
        <v>24</v>
      </c>
      <c r="G739" s="79">
        <v>2012</v>
      </c>
      <c r="H739" s="81" t="s">
        <v>673</v>
      </c>
      <c r="I739" s="81" t="s">
        <v>1456</v>
      </c>
      <c r="J739" s="81" t="s">
        <v>114</v>
      </c>
      <c r="K739" s="79" t="s">
        <v>148</v>
      </c>
      <c r="L739" s="116" t="s">
        <v>1457</v>
      </c>
      <c r="N739" s="79" t="s">
        <v>149</v>
      </c>
      <c r="O739" s="166">
        <v>1</v>
      </c>
      <c r="P739" s="83">
        <v>230000</v>
      </c>
      <c r="S739" s="122">
        <v>1</v>
      </c>
      <c r="T739" s="117">
        <v>15</v>
      </c>
      <c r="V739" s="79" t="str">
        <f>IF(AND(C739=2, T739&lt;&gt;""), _xlfn.IFNA(VLOOKUP(T739,'kk1'!$B$10:$C$109, 2, FALSE), ""), "")</f>
        <v>Aula Besar</v>
      </c>
      <c r="W739" s="117">
        <v>1</v>
      </c>
      <c r="X739" s="79" t="str">
        <f t="shared" si="90"/>
        <v>Baik</v>
      </c>
      <c r="Y739" s="79" t="str">
        <f t="shared" si="91"/>
        <v>Benar</v>
      </c>
      <c r="Z739" s="79">
        <f t="shared" si="92"/>
        <v>1</v>
      </c>
      <c r="AA739" s="79" t="str">
        <f t="shared" si="93"/>
        <v>update ta_kib_b set kd_ruang = 15 where idpemda = '10020010012000746'</v>
      </c>
      <c r="AB739" s="79" t="str">
        <f t="shared" si="94"/>
        <v>Ta_Fn_KIB_B_Sensus</v>
      </c>
      <c r="AC739" s="79" t="str">
        <f t="shared" si="95"/>
        <v>update Ta_Fn_KIB_B_Sensus set sensus = 1 where idpemda = '10020010012000746'</v>
      </c>
      <c r="AD739" s="79">
        <f>ROWS($B$13:B739)</f>
        <v>727</v>
      </c>
      <c r="AE739" s="79" t="str">
        <f>IF(W739='kk4-7'!$A$1, AD739, "")</f>
        <v/>
      </c>
      <c r="AF739" s="79" t="str">
        <f t="shared" si="96"/>
        <v/>
      </c>
    </row>
    <row r="740" spans="1:45" x14ac:dyDescent="0.25">
      <c r="A740" s="122">
        <f t="shared" si="97"/>
        <v>728</v>
      </c>
      <c r="B740" s="80" t="s">
        <v>1515</v>
      </c>
      <c r="C740" s="122">
        <v>2</v>
      </c>
      <c r="D740" s="79" t="s">
        <v>1490</v>
      </c>
      <c r="E740" s="79" t="s">
        <v>1491</v>
      </c>
      <c r="F740" s="161">
        <v>25</v>
      </c>
      <c r="G740" s="79">
        <v>2012</v>
      </c>
      <c r="H740" s="81" t="s">
        <v>673</v>
      </c>
      <c r="I740" s="81" t="s">
        <v>1456</v>
      </c>
      <c r="J740" s="81" t="s">
        <v>114</v>
      </c>
      <c r="K740" s="79" t="s">
        <v>148</v>
      </c>
      <c r="L740" s="116" t="s">
        <v>1457</v>
      </c>
      <c r="N740" s="79" t="s">
        <v>149</v>
      </c>
      <c r="O740" s="166">
        <v>1</v>
      </c>
      <c r="P740" s="83">
        <v>230000</v>
      </c>
      <c r="S740" s="122">
        <v>1</v>
      </c>
      <c r="T740" s="117">
        <v>15</v>
      </c>
      <c r="V740" s="79" t="str">
        <f>IF(AND(C740=2, T740&lt;&gt;""), _xlfn.IFNA(VLOOKUP(T740,'kk1'!$B$10:$C$109, 2, FALSE), ""), "")</f>
        <v>Aula Besar</v>
      </c>
      <c r="W740" s="117">
        <v>1</v>
      </c>
      <c r="X740" s="79" t="str">
        <f t="shared" si="90"/>
        <v>Baik</v>
      </c>
      <c r="Y740" s="79" t="str">
        <f t="shared" si="91"/>
        <v>Benar</v>
      </c>
      <c r="Z740" s="79">
        <f t="shared" si="92"/>
        <v>1</v>
      </c>
      <c r="AA740" s="79" t="str">
        <f t="shared" si="93"/>
        <v>update ta_kib_b set kd_ruang = 15 where idpemda = '10020010012000747'</v>
      </c>
      <c r="AB740" s="79" t="str">
        <f t="shared" si="94"/>
        <v>Ta_Fn_KIB_B_Sensus</v>
      </c>
      <c r="AC740" s="79" t="str">
        <f t="shared" si="95"/>
        <v>update Ta_Fn_KIB_B_Sensus set sensus = 1 where idpemda = '10020010012000747'</v>
      </c>
      <c r="AD740" s="79">
        <f>ROWS($B$13:B740)</f>
        <v>728</v>
      </c>
      <c r="AE740" s="79" t="str">
        <f>IF(W740='kk4-7'!$A$1, AD740, "")</f>
        <v/>
      </c>
      <c r="AF740" s="79" t="str">
        <f t="shared" si="96"/>
        <v/>
      </c>
    </row>
    <row r="741" spans="1:45" x14ac:dyDescent="0.25">
      <c r="A741" s="122">
        <f t="shared" si="97"/>
        <v>729</v>
      </c>
      <c r="B741" s="80" t="s">
        <v>1516</v>
      </c>
      <c r="C741" s="122">
        <v>2</v>
      </c>
      <c r="D741" s="79" t="s">
        <v>1490</v>
      </c>
      <c r="E741" s="79" t="s">
        <v>1491</v>
      </c>
      <c r="F741" s="161">
        <v>26</v>
      </c>
      <c r="G741" s="79">
        <v>2012</v>
      </c>
      <c r="H741" s="81" t="s">
        <v>673</v>
      </c>
      <c r="I741" s="81" t="s">
        <v>1456</v>
      </c>
      <c r="J741" s="81" t="s">
        <v>114</v>
      </c>
      <c r="K741" s="79" t="s">
        <v>148</v>
      </c>
      <c r="L741" s="116" t="s">
        <v>1457</v>
      </c>
      <c r="N741" s="79" t="s">
        <v>149</v>
      </c>
      <c r="O741" s="166">
        <v>1</v>
      </c>
      <c r="P741" s="83">
        <v>230000</v>
      </c>
      <c r="S741" s="122">
        <v>1</v>
      </c>
      <c r="T741" s="117">
        <v>7</v>
      </c>
      <c r="V741" s="79" t="str">
        <f>IF(AND(C741=2, T741&lt;&gt;""), _xlfn.IFNA(VLOOKUP(T741,'kk1'!$B$10:$C$109, 2, FALSE), ""), "")</f>
        <v>Aula Kecil</v>
      </c>
      <c r="X741" s="79" t="str">
        <f t="shared" si="90"/>
        <v/>
      </c>
      <c r="Y741" s="79" t="str">
        <f t="shared" si="91"/>
        <v>Belum diisi</v>
      </c>
      <c r="Z741" s="79">
        <f t="shared" si="92"/>
        <v>0</v>
      </c>
      <c r="AA741" s="79" t="str">
        <f t="shared" si="93"/>
        <v>update ta_kib_b set kd_ruang = 7 where idpemda = '10020010012000748'</v>
      </c>
      <c r="AB741" s="79" t="str">
        <f t="shared" si="94"/>
        <v>Ta_Fn_KIB_B_Sensus</v>
      </c>
      <c r="AC741" s="79" t="str">
        <f t="shared" si="95"/>
        <v/>
      </c>
      <c r="AD741" s="79">
        <f>ROWS($B$13:B741)</f>
        <v>729</v>
      </c>
      <c r="AE741" s="79">
        <f>IF(W741='kk4-7'!$A$1, AD741, "")</f>
        <v>729</v>
      </c>
      <c r="AF741" s="79" t="str">
        <f t="shared" si="96"/>
        <v/>
      </c>
    </row>
    <row r="742" spans="1:45" x14ac:dyDescent="0.25">
      <c r="A742" s="122">
        <f t="shared" si="97"/>
        <v>730</v>
      </c>
      <c r="B742" s="80" t="s">
        <v>1517</v>
      </c>
      <c r="C742" s="122">
        <v>2</v>
      </c>
      <c r="D742" s="79" t="s">
        <v>1490</v>
      </c>
      <c r="E742" s="79" t="s">
        <v>1491</v>
      </c>
      <c r="F742" s="161">
        <v>27</v>
      </c>
      <c r="G742" s="79">
        <v>2012</v>
      </c>
      <c r="H742" s="81" t="s">
        <v>673</v>
      </c>
      <c r="I742" s="81" t="s">
        <v>1456</v>
      </c>
      <c r="J742" s="81" t="s">
        <v>114</v>
      </c>
      <c r="K742" s="79" t="s">
        <v>148</v>
      </c>
      <c r="L742" s="116" t="s">
        <v>1457</v>
      </c>
      <c r="N742" s="79" t="s">
        <v>149</v>
      </c>
      <c r="O742" s="166">
        <v>1</v>
      </c>
      <c r="P742" s="83">
        <v>230000</v>
      </c>
      <c r="S742" s="122">
        <v>1</v>
      </c>
      <c r="T742" s="117">
        <v>7</v>
      </c>
      <c r="V742" s="79" t="str">
        <f>IF(AND(C742=2, T742&lt;&gt;""), _xlfn.IFNA(VLOOKUP(T742,'kk1'!$B$10:$C$109, 2, FALSE), ""), "")</f>
        <v>Aula Kecil</v>
      </c>
      <c r="X742" s="79" t="str">
        <f t="shared" si="90"/>
        <v/>
      </c>
      <c r="Y742" s="79" t="str">
        <f t="shared" si="91"/>
        <v>Belum diisi</v>
      </c>
      <c r="Z742" s="79">
        <f t="shared" si="92"/>
        <v>0</v>
      </c>
      <c r="AA742" s="79" t="str">
        <f t="shared" si="93"/>
        <v>update ta_kib_b set kd_ruang = 7 where idpemda = '10020010012000749'</v>
      </c>
      <c r="AB742" s="79" t="str">
        <f t="shared" si="94"/>
        <v>Ta_Fn_KIB_B_Sensus</v>
      </c>
      <c r="AC742" s="79" t="str">
        <f t="shared" si="95"/>
        <v/>
      </c>
      <c r="AD742" s="79">
        <f>ROWS($B$13:B742)</f>
        <v>730</v>
      </c>
      <c r="AE742" s="79">
        <f>IF(W742='kk4-7'!$A$1, AD742, "")</f>
        <v>730</v>
      </c>
      <c r="AF742" s="79" t="str">
        <f t="shared" si="96"/>
        <v/>
      </c>
    </row>
    <row r="743" spans="1:45" x14ac:dyDescent="0.25">
      <c r="A743" s="122">
        <f t="shared" si="97"/>
        <v>731</v>
      </c>
      <c r="B743" s="80" t="s">
        <v>1518</v>
      </c>
      <c r="C743" s="122">
        <v>2</v>
      </c>
      <c r="D743" s="79" t="s">
        <v>1490</v>
      </c>
      <c r="E743" s="79" t="s">
        <v>1491</v>
      </c>
      <c r="F743" s="161">
        <v>28</v>
      </c>
      <c r="G743" s="79">
        <v>2012</v>
      </c>
      <c r="H743" s="81" t="s">
        <v>673</v>
      </c>
      <c r="I743" s="81" t="s">
        <v>1456</v>
      </c>
      <c r="J743" s="81" t="s">
        <v>114</v>
      </c>
      <c r="K743" s="79" t="s">
        <v>148</v>
      </c>
      <c r="L743" s="116" t="s">
        <v>1457</v>
      </c>
      <c r="N743" s="79" t="s">
        <v>149</v>
      </c>
      <c r="O743" s="166">
        <v>1</v>
      </c>
      <c r="P743" s="83">
        <v>230000</v>
      </c>
      <c r="S743" s="122">
        <v>1</v>
      </c>
      <c r="T743" s="117">
        <v>7</v>
      </c>
      <c r="V743" s="79" t="str">
        <f>IF(AND(C743=2, T743&lt;&gt;""), _xlfn.IFNA(VLOOKUP(T743,'kk1'!$B$10:$C$109, 2, FALSE), ""), "")</f>
        <v>Aula Kecil</v>
      </c>
      <c r="X743" s="79" t="str">
        <f t="shared" si="90"/>
        <v/>
      </c>
      <c r="Y743" s="79" t="str">
        <f t="shared" si="91"/>
        <v>Belum diisi</v>
      </c>
      <c r="Z743" s="79">
        <f t="shared" si="92"/>
        <v>0</v>
      </c>
      <c r="AA743" s="79" t="str">
        <f t="shared" si="93"/>
        <v>update ta_kib_b set kd_ruang = 7 where idpemda = '10020010012000750'</v>
      </c>
      <c r="AB743" s="79" t="str">
        <f t="shared" si="94"/>
        <v>Ta_Fn_KIB_B_Sensus</v>
      </c>
      <c r="AC743" s="79" t="str">
        <f t="shared" si="95"/>
        <v/>
      </c>
      <c r="AD743" s="79">
        <f>ROWS($B$13:B743)</f>
        <v>731</v>
      </c>
      <c r="AE743" s="79">
        <f>IF(W743='kk4-7'!$A$1, AD743, "")</f>
        <v>731</v>
      </c>
      <c r="AF743" s="79" t="str">
        <f t="shared" si="96"/>
        <v/>
      </c>
    </row>
    <row r="744" spans="1:45" x14ac:dyDescent="0.25">
      <c r="A744" s="122">
        <f t="shared" si="97"/>
        <v>732</v>
      </c>
      <c r="B744" s="80" t="s">
        <v>1519</v>
      </c>
      <c r="C744" s="122">
        <v>2</v>
      </c>
      <c r="D744" s="79" t="s">
        <v>1490</v>
      </c>
      <c r="E744" s="79" t="s">
        <v>1491</v>
      </c>
      <c r="F744" s="161">
        <v>29</v>
      </c>
      <c r="G744" s="79">
        <v>2012</v>
      </c>
      <c r="H744" s="81" t="s">
        <v>673</v>
      </c>
      <c r="I744" s="81" t="s">
        <v>1456</v>
      </c>
      <c r="J744" s="81" t="s">
        <v>114</v>
      </c>
      <c r="K744" s="79" t="s">
        <v>148</v>
      </c>
      <c r="L744" s="116" t="s">
        <v>1457</v>
      </c>
      <c r="N744" s="79" t="s">
        <v>149</v>
      </c>
      <c r="O744" s="166">
        <v>1</v>
      </c>
      <c r="P744" s="83">
        <v>230000</v>
      </c>
      <c r="S744" s="122">
        <v>1</v>
      </c>
      <c r="T744" s="117">
        <v>7</v>
      </c>
      <c r="V744" s="79" t="str">
        <f>IF(AND(C744=2, T744&lt;&gt;""), _xlfn.IFNA(VLOOKUP(T744,'kk1'!$B$10:$C$109, 2, FALSE), ""), "")</f>
        <v>Aula Kecil</v>
      </c>
      <c r="X744" s="79" t="str">
        <f t="shared" si="90"/>
        <v/>
      </c>
      <c r="Y744" s="79" t="str">
        <f t="shared" si="91"/>
        <v>Belum diisi</v>
      </c>
      <c r="Z744" s="79">
        <f t="shared" si="92"/>
        <v>0</v>
      </c>
      <c r="AA744" s="79" t="str">
        <f t="shared" si="93"/>
        <v>update ta_kib_b set kd_ruang = 7 where idpemda = '10020010012000751'</v>
      </c>
      <c r="AB744" s="79" t="str">
        <f t="shared" si="94"/>
        <v>Ta_Fn_KIB_B_Sensus</v>
      </c>
      <c r="AC744" s="79" t="str">
        <f t="shared" si="95"/>
        <v/>
      </c>
      <c r="AD744" s="79">
        <f>ROWS($B$13:B744)</f>
        <v>732</v>
      </c>
      <c r="AE744" s="79">
        <f>IF(W744='kk4-7'!$A$1, AD744, "")</f>
        <v>732</v>
      </c>
      <c r="AF744" s="79" t="str">
        <f t="shared" si="96"/>
        <v/>
      </c>
    </row>
    <row r="745" spans="1:45" x14ac:dyDescent="0.25">
      <c r="A745" s="122">
        <f t="shared" si="97"/>
        <v>733</v>
      </c>
      <c r="B745" s="80" t="s">
        <v>1520</v>
      </c>
      <c r="C745" s="122">
        <v>2</v>
      </c>
      <c r="D745" s="79" t="s">
        <v>1490</v>
      </c>
      <c r="E745" s="79" t="s">
        <v>1491</v>
      </c>
      <c r="F745" s="161">
        <v>30</v>
      </c>
      <c r="G745" s="79">
        <v>2012</v>
      </c>
      <c r="H745" s="81" t="s">
        <v>673</v>
      </c>
      <c r="I745" s="81" t="s">
        <v>1456</v>
      </c>
      <c r="J745" s="81" t="s">
        <v>114</v>
      </c>
      <c r="K745" s="79" t="s">
        <v>148</v>
      </c>
      <c r="L745" s="116" t="s">
        <v>1457</v>
      </c>
      <c r="N745" s="79" t="s">
        <v>149</v>
      </c>
      <c r="O745" s="166">
        <v>1</v>
      </c>
      <c r="P745" s="83">
        <v>230000</v>
      </c>
      <c r="S745" s="122">
        <v>1</v>
      </c>
      <c r="T745" s="117">
        <v>7</v>
      </c>
      <c r="V745" s="79" t="str">
        <f>IF(AND(C745=2, T745&lt;&gt;""), _xlfn.IFNA(VLOOKUP(T745,'kk1'!$B$10:$C$109, 2, FALSE), ""), "")</f>
        <v>Aula Kecil</v>
      </c>
      <c r="X745" s="79" t="str">
        <f t="shared" si="90"/>
        <v/>
      </c>
      <c r="Y745" s="79" t="str">
        <f t="shared" si="91"/>
        <v>Belum diisi</v>
      </c>
      <c r="Z745" s="79">
        <f t="shared" si="92"/>
        <v>0</v>
      </c>
      <c r="AA745" s="79" t="str">
        <f t="shared" si="93"/>
        <v>update ta_kib_b set kd_ruang = 7 where idpemda = '10020010012000752'</v>
      </c>
      <c r="AB745" s="79" t="str">
        <f t="shared" si="94"/>
        <v>Ta_Fn_KIB_B_Sensus</v>
      </c>
      <c r="AC745" s="79" t="str">
        <f t="shared" si="95"/>
        <v/>
      </c>
      <c r="AD745" s="79">
        <f>ROWS($B$13:B745)</f>
        <v>733</v>
      </c>
      <c r="AE745" s="79">
        <f>IF(W745='kk4-7'!$A$1, AD745, "")</f>
        <v>733</v>
      </c>
      <c r="AF745" s="79" t="str">
        <f t="shared" si="96"/>
        <v/>
      </c>
    </row>
    <row r="746" spans="1:45" x14ac:dyDescent="0.25">
      <c r="A746" s="122">
        <f t="shared" si="97"/>
        <v>734</v>
      </c>
      <c r="B746" s="80" t="s">
        <v>1521</v>
      </c>
      <c r="C746" s="122">
        <v>2</v>
      </c>
      <c r="D746" s="79" t="s">
        <v>1490</v>
      </c>
      <c r="E746" s="79" t="s">
        <v>1491</v>
      </c>
      <c r="F746" s="161">
        <v>31</v>
      </c>
      <c r="G746" s="79">
        <v>2012</v>
      </c>
      <c r="H746" s="81" t="s">
        <v>673</v>
      </c>
      <c r="I746" s="81" t="s">
        <v>1456</v>
      </c>
      <c r="J746" s="81" t="s">
        <v>114</v>
      </c>
      <c r="K746" s="79" t="s">
        <v>148</v>
      </c>
      <c r="L746" s="116" t="s">
        <v>1457</v>
      </c>
      <c r="N746" s="79" t="s">
        <v>149</v>
      </c>
      <c r="O746" s="166">
        <v>1</v>
      </c>
      <c r="P746" s="83">
        <v>230000</v>
      </c>
      <c r="S746" s="122">
        <v>1</v>
      </c>
      <c r="T746" s="117">
        <v>7</v>
      </c>
      <c r="V746" s="79" t="str">
        <f>IF(AND(C746=2, T746&lt;&gt;""), _xlfn.IFNA(VLOOKUP(T746,'kk1'!$B$10:$C$109, 2, FALSE), ""), "")</f>
        <v>Aula Kecil</v>
      </c>
      <c r="X746" s="79" t="str">
        <f t="shared" si="90"/>
        <v/>
      </c>
      <c r="Y746" s="79" t="str">
        <f t="shared" si="91"/>
        <v>Belum diisi</v>
      </c>
      <c r="Z746" s="79">
        <f t="shared" si="92"/>
        <v>0</v>
      </c>
      <c r="AA746" s="79" t="str">
        <f t="shared" si="93"/>
        <v>update ta_kib_b set kd_ruang = 7 where idpemda = '10020010012000753'</v>
      </c>
      <c r="AB746" s="79" t="str">
        <f t="shared" si="94"/>
        <v>Ta_Fn_KIB_B_Sensus</v>
      </c>
      <c r="AC746" s="79" t="str">
        <f t="shared" si="95"/>
        <v/>
      </c>
      <c r="AD746" s="79">
        <f>ROWS($B$13:B746)</f>
        <v>734</v>
      </c>
      <c r="AE746" s="79">
        <f>IF(W746='kk4-7'!$A$1, AD746, "")</f>
        <v>734</v>
      </c>
      <c r="AF746" s="79" t="str">
        <f t="shared" si="96"/>
        <v/>
      </c>
    </row>
    <row r="747" spans="1:45" x14ac:dyDescent="0.25">
      <c r="A747" s="122">
        <f t="shared" si="97"/>
        <v>735</v>
      </c>
      <c r="B747" s="80" t="s">
        <v>1522</v>
      </c>
      <c r="C747" s="122">
        <v>2</v>
      </c>
      <c r="D747" s="79" t="s">
        <v>1490</v>
      </c>
      <c r="E747" s="79" t="s">
        <v>1491</v>
      </c>
      <c r="F747" s="161">
        <v>32</v>
      </c>
      <c r="G747" s="79">
        <v>2012</v>
      </c>
      <c r="H747" s="81" t="s">
        <v>673</v>
      </c>
      <c r="I747" s="81" t="s">
        <v>1456</v>
      </c>
      <c r="J747" s="81" t="s">
        <v>114</v>
      </c>
      <c r="K747" s="79" t="s">
        <v>148</v>
      </c>
      <c r="L747" s="116" t="s">
        <v>1457</v>
      </c>
      <c r="N747" s="79" t="s">
        <v>149</v>
      </c>
      <c r="O747" s="166">
        <v>1</v>
      </c>
      <c r="P747" s="83">
        <v>230000</v>
      </c>
      <c r="S747" s="122">
        <v>1</v>
      </c>
      <c r="T747" s="117">
        <v>7</v>
      </c>
      <c r="V747" s="79" t="str">
        <f>IF(AND(C747=2, T747&lt;&gt;""), _xlfn.IFNA(VLOOKUP(T747,'kk1'!$B$10:$C$109, 2, FALSE), ""), "")</f>
        <v>Aula Kecil</v>
      </c>
      <c r="X747" s="79" t="str">
        <f t="shared" si="90"/>
        <v/>
      </c>
      <c r="Y747" s="79" t="str">
        <f t="shared" si="91"/>
        <v>Belum diisi</v>
      </c>
      <c r="Z747" s="79">
        <f t="shared" si="92"/>
        <v>0</v>
      </c>
      <c r="AA747" s="79" t="str">
        <f t="shared" si="93"/>
        <v>update ta_kib_b set kd_ruang = 7 where idpemda = '10020010012000754'</v>
      </c>
      <c r="AB747" s="79" t="str">
        <f t="shared" si="94"/>
        <v>Ta_Fn_KIB_B_Sensus</v>
      </c>
      <c r="AC747" s="79" t="str">
        <f t="shared" si="95"/>
        <v/>
      </c>
      <c r="AD747" s="79">
        <f>ROWS($B$13:B747)</f>
        <v>735</v>
      </c>
      <c r="AE747" s="79">
        <f>IF(W747='kk4-7'!$A$1, AD747, "")</f>
        <v>735</v>
      </c>
      <c r="AF747" s="79" t="str">
        <f t="shared" si="96"/>
        <v/>
      </c>
    </row>
    <row r="748" spans="1:45" x14ac:dyDescent="0.25">
      <c r="A748" s="122">
        <f t="shared" si="97"/>
        <v>736</v>
      </c>
      <c r="B748" s="80" t="s">
        <v>1523</v>
      </c>
      <c r="C748" s="122">
        <v>2</v>
      </c>
      <c r="D748" s="79" t="s">
        <v>1490</v>
      </c>
      <c r="E748" s="79" t="s">
        <v>1491</v>
      </c>
      <c r="F748" s="161">
        <v>33</v>
      </c>
      <c r="G748" s="79">
        <v>2012</v>
      </c>
      <c r="H748" s="81" t="s">
        <v>673</v>
      </c>
      <c r="I748" s="81" t="s">
        <v>1456</v>
      </c>
      <c r="J748" s="81" t="s">
        <v>114</v>
      </c>
      <c r="K748" s="79" t="s">
        <v>148</v>
      </c>
      <c r="L748" s="116" t="s">
        <v>1457</v>
      </c>
      <c r="N748" s="79" t="s">
        <v>149</v>
      </c>
      <c r="O748" s="166">
        <v>1</v>
      </c>
      <c r="P748" s="83">
        <v>230000</v>
      </c>
      <c r="S748" s="122">
        <v>1</v>
      </c>
      <c r="T748" s="117">
        <v>7</v>
      </c>
      <c r="V748" s="79" t="str">
        <f>IF(AND(C748=2, T748&lt;&gt;""), _xlfn.IFNA(VLOOKUP(T748,'kk1'!$B$10:$C$109, 2, FALSE), ""), "")</f>
        <v>Aula Kecil</v>
      </c>
      <c r="X748" s="79" t="str">
        <f t="shared" si="90"/>
        <v/>
      </c>
      <c r="Y748" s="79" t="str">
        <f t="shared" si="91"/>
        <v>Belum diisi</v>
      </c>
      <c r="Z748" s="79">
        <f t="shared" si="92"/>
        <v>0</v>
      </c>
      <c r="AA748" s="79" t="str">
        <f t="shared" si="93"/>
        <v>update ta_kib_b set kd_ruang = 7 where idpemda = '10020010012000755'</v>
      </c>
      <c r="AB748" s="79" t="str">
        <f t="shared" si="94"/>
        <v>Ta_Fn_KIB_B_Sensus</v>
      </c>
      <c r="AC748" s="79" t="str">
        <f t="shared" si="95"/>
        <v/>
      </c>
      <c r="AD748" s="79">
        <f>ROWS($B$13:B748)</f>
        <v>736</v>
      </c>
      <c r="AE748" s="79">
        <f>IF(W748='kk4-7'!$A$1, AD748, "")</f>
        <v>736</v>
      </c>
      <c r="AF748" s="79" t="str">
        <f t="shared" si="96"/>
        <v/>
      </c>
    </row>
    <row r="749" spans="1:45" x14ac:dyDescent="0.25">
      <c r="A749" s="122">
        <f t="shared" si="97"/>
        <v>737</v>
      </c>
      <c r="B749" s="80" t="s">
        <v>1524</v>
      </c>
      <c r="C749" s="122">
        <v>2</v>
      </c>
      <c r="D749" s="79" t="s">
        <v>1490</v>
      </c>
      <c r="E749" s="79" t="s">
        <v>1491</v>
      </c>
      <c r="F749" s="161">
        <v>34</v>
      </c>
      <c r="G749" s="79">
        <v>2012</v>
      </c>
      <c r="H749" s="81" t="s">
        <v>673</v>
      </c>
      <c r="I749" s="81" t="s">
        <v>1456</v>
      </c>
      <c r="J749" s="81" t="s">
        <v>114</v>
      </c>
      <c r="K749" s="79" t="s">
        <v>148</v>
      </c>
      <c r="L749" s="116" t="s">
        <v>1457</v>
      </c>
      <c r="N749" s="79" t="s">
        <v>149</v>
      </c>
      <c r="O749" s="166">
        <v>1</v>
      </c>
      <c r="P749" s="83">
        <v>230000</v>
      </c>
      <c r="S749" s="122">
        <v>1</v>
      </c>
      <c r="T749" s="117">
        <v>7</v>
      </c>
      <c r="V749" s="79" t="str">
        <f>IF(AND(C749=2, T749&lt;&gt;""), _xlfn.IFNA(VLOOKUP(T749,'kk1'!$B$10:$C$109, 2, FALSE), ""), "")</f>
        <v>Aula Kecil</v>
      </c>
      <c r="X749" s="79" t="str">
        <f t="shared" si="90"/>
        <v/>
      </c>
      <c r="Y749" s="79" t="str">
        <f t="shared" si="91"/>
        <v>Belum diisi</v>
      </c>
      <c r="Z749" s="79">
        <f t="shared" si="92"/>
        <v>0</v>
      </c>
      <c r="AA749" s="79" t="str">
        <f t="shared" si="93"/>
        <v>update ta_kib_b set kd_ruang = 7 where idpemda = '10020010012000756'</v>
      </c>
      <c r="AB749" s="79" t="str">
        <f t="shared" si="94"/>
        <v>Ta_Fn_KIB_B_Sensus</v>
      </c>
      <c r="AC749" s="79" t="str">
        <f t="shared" si="95"/>
        <v/>
      </c>
      <c r="AD749" s="79">
        <f>ROWS($B$13:B749)</f>
        <v>737</v>
      </c>
      <c r="AE749" s="79">
        <f>IF(W749='kk4-7'!$A$1, AD749, "")</f>
        <v>737</v>
      </c>
      <c r="AF749" s="79" t="str">
        <f t="shared" si="96"/>
        <v/>
      </c>
    </row>
    <row r="750" spans="1:45" x14ac:dyDescent="0.25">
      <c r="A750" s="122">
        <f t="shared" si="97"/>
        <v>738</v>
      </c>
      <c r="B750" s="80" t="s">
        <v>1525</v>
      </c>
      <c r="C750" s="122">
        <v>2</v>
      </c>
      <c r="D750" s="79" t="s">
        <v>1490</v>
      </c>
      <c r="E750" s="79" t="s">
        <v>1491</v>
      </c>
      <c r="F750" s="161">
        <v>35</v>
      </c>
      <c r="G750" s="79">
        <v>2012</v>
      </c>
      <c r="H750" s="81" t="s">
        <v>673</v>
      </c>
      <c r="I750" s="81" t="s">
        <v>1456</v>
      </c>
      <c r="J750" s="81" t="s">
        <v>114</v>
      </c>
      <c r="K750" s="79" t="s">
        <v>148</v>
      </c>
      <c r="L750" s="116" t="s">
        <v>1457</v>
      </c>
      <c r="N750" s="79" t="s">
        <v>149</v>
      </c>
      <c r="O750" s="166">
        <v>1</v>
      </c>
      <c r="P750" s="83">
        <v>230000</v>
      </c>
      <c r="S750" s="122">
        <v>1</v>
      </c>
      <c r="T750" s="117">
        <v>7</v>
      </c>
      <c r="V750" s="79" t="str">
        <f>IF(AND(C750=2, T750&lt;&gt;""), _xlfn.IFNA(VLOOKUP(T750,'kk1'!$B$10:$C$109, 2, FALSE), ""), "")</f>
        <v>Aula Kecil</v>
      </c>
      <c r="X750" s="79" t="str">
        <f t="shared" si="90"/>
        <v/>
      </c>
      <c r="Y750" s="79" t="str">
        <f t="shared" si="91"/>
        <v>Belum diisi</v>
      </c>
      <c r="Z750" s="79">
        <f t="shared" si="92"/>
        <v>0</v>
      </c>
      <c r="AA750" s="79" t="str">
        <f t="shared" si="93"/>
        <v>update ta_kib_b set kd_ruang = 7 where idpemda = '10020010012000757'</v>
      </c>
      <c r="AB750" s="79" t="str">
        <f t="shared" si="94"/>
        <v>Ta_Fn_KIB_B_Sensus</v>
      </c>
      <c r="AC750" s="79" t="str">
        <f t="shared" si="95"/>
        <v/>
      </c>
      <c r="AD750" s="79">
        <f>ROWS($B$13:B750)</f>
        <v>738</v>
      </c>
      <c r="AE750" s="79">
        <f>IF(W750='kk4-7'!$A$1, AD750, "")</f>
        <v>738</v>
      </c>
      <c r="AF750" s="79" t="str">
        <f t="shared" si="96"/>
        <v/>
      </c>
    </row>
    <row r="751" spans="1:45" x14ac:dyDescent="0.25">
      <c r="A751" s="122">
        <f t="shared" si="97"/>
        <v>739</v>
      </c>
      <c r="B751" s="80" t="s">
        <v>1526</v>
      </c>
      <c r="C751" s="122">
        <v>2</v>
      </c>
      <c r="D751" s="79" t="s">
        <v>1490</v>
      </c>
      <c r="E751" s="79" t="s">
        <v>1491</v>
      </c>
      <c r="F751" s="161">
        <v>36</v>
      </c>
      <c r="G751" s="79">
        <v>2012</v>
      </c>
      <c r="H751" s="81" t="s">
        <v>673</v>
      </c>
      <c r="I751" s="81" t="s">
        <v>1456</v>
      </c>
      <c r="J751" s="81" t="s">
        <v>114</v>
      </c>
      <c r="K751" s="79" t="s">
        <v>148</v>
      </c>
      <c r="L751" s="116" t="s">
        <v>1457</v>
      </c>
      <c r="N751" s="79" t="s">
        <v>149</v>
      </c>
      <c r="O751" s="166">
        <v>1</v>
      </c>
      <c r="P751" s="83">
        <v>230000</v>
      </c>
      <c r="S751" s="122">
        <v>1</v>
      </c>
      <c r="T751" s="117">
        <v>7</v>
      </c>
      <c r="V751" s="79" t="str">
        <f>IF(AND(C751=2, T751&lt;&gt;""), _xlfn.IFNA(VLOOKUP(T751,'kk1'!$B$10:$C$109, 2, FALSE), ""), "")</f>
        <v>Aula Kecil</v>
      </c>
      <c r="X751" s="79" t="str">
        <f t="shared" si="90"/>
        <v/>
      </c>
      <c r="Y751" s="79" t="str">
        <f t="shared" si="91"/>
        <v>Belum diisi</v>
      </c>
      <c r="Z751" s="79">
        <f t="shared" si="92"/>
        <v>0</v>
      </c>
      <c r="AA751" s="79" t="str">
        <f t="shared" si="93"/>
        <v>update ta_kib_b set kd_ruang = 7 where idpemda = '10020010012000758'</v>
      </c>
      <c r="AB751" s="79" t="str">
        <f t="shared" si="94"/>
        <v>Ta_Fn_KIB_B_Sensus</v>
      </c>
      <c r="AC751" s="79" t="str">
        <f t="shared" si="95"/>
        <v/>
      </c>
      <c r="AD751" s="79">
        <f>ROWS($B$13:B751)</f>
        <v>739</v>
      </c>
      <c r="AE751" s="79">
        <f>IF(W751='kk4-7'!$A$1, AD751, "")</f>
        <v>739</v>
      </c>
      <c r="AF751" s="79" t="str">
        <f t="shared" si="96"/>
        <v/>
      </c>
    </row>
    <row r="752" spans="1:45" s="133" customFormat="1" x14ac:dyDescent="0.25">
      <c r="A752" s="135">
        <f t="shared" si="97"/>
        <v>740</v>
      </c>
      <c r="B752" s="134" t="s">
        <v>1527</v>
      </c>
      <c r="C752" s="135">
        <v>2</v>
      </c>
      <c r="D752" s="133" t="s">
        <v>1490</v>
      </c>
      <c r="E752" s="196" t="s">
        <v>1491</v>
      </c>
      <c r="F752" s="197">
        <v>37</v>
      </c>
      <c r="G752" s="133">
        <v>2013</v>
      </c>
      <c r="H752" s="133" t="s">
        <v>114</v>
      </c>
      <c r="I752" s="133" t="s">
        <v>114</v>
      </c>
      <c r="J752" s="133" t="s">
        <v>114</v>
      </c>
      <c r="K752" s="133" t="s">
        <v>424</v>
      </c>
      <c r="L752" s="136" t="s">
        <v>114</v>
      </c>
      <c r="N752" s="133" t="s">
        <v>149</v>
      </c>
      <c r="O752" s="168">
        <v>1</v>
      </c>
      <c r="P752" s="138">
        <v>8100000</v>
      </c>
      <c r="Q752" s="133" t="s">
        <v>1528</v>
      </c>
      <c r="S752" s="135">
        <v>1</v>
      </c>
      <c r="T752" s="135">
        <v>9</v>
      </c>
      <c r="V752" s="133" t="str">
        <f>IF(AND(C752=2, T752&lt;&gt;""), _xlfn.IFNA(VLOOKUP(T752,'kk1'!$B$10:$C$109, 2, FALSE), ""), "")</f>
        <v>Ruang Gudang 1</v>
      </c>
      <c r="W752" s="135"/>
      <c r="X752" s="133" t="str">
        <f t="shared" si="90"/>
        <v/>
      </c>
      <c r="Y752" s="133" t="str">
        <f t="shared" si="91"/>
        <v>Belum diisi</v>
      </c>
      <c r="Z752" s="133">
        <f t="shared" si="92"/>
        <v>0</v>
      </c>
      <c r="AA752" s="133" t="str">
        <f t="shared" si="93"/>
        <v>update ta_kib_b set kd_ruang = 9 where idpemda = '10020010012000759'</v>
      </c>
      <c r="AB752" s="133" t="str">
        <f t="shared" si="94"/>
        <v>Ta_Fn_KIB_B_Sensus</v>
      </c>
      <c r="AC752" s="133" t="str">
        <f t="shared" si="95"/>
        <v/>
      </c>
      <c r="AD752" s="133">
        <f>ROWS($B$13:B752)</f>
        <v>740</v>
      </c>
      <c r="AE752" s="133">
        <f>IF(W752='kk4-7'!$A$1, AD752, "")</f>
        <v>740</v>
      </c>
      <c r="AF752" s="133" t="str">
        <f t="shared" si="96"/>
        <v/>
      </c>
      <c r="AH752" s="137"/>
      <c r="AI752" s="138"/>
      <c r="AJ752" s="137"/>
      <c r="AK752" s="138"/>
      <c r="AL752" s="137"/>
      <c r="AM752" s="138"/>
      <c r="AN752" s="137"/>
      <c r="AO752" s="138"/>
      <c r="AP752" s="137"/>
      <c r="AQ752" s="138"/>
      <c r="AR752" s="139"/>
      <c r="AS752" s="138"/>
    </row>
    <row r="753" spans="1:45" x14ac:dyDescent="0.25">
      <c r="A753" s="122">
        <f t="shared" si="97"/>
        <v>741</v>
      </c>
      <c r="B753" s="80" t="s">
        <v>1529</v>
      </c>
      <c r="C753" s="122">
        <v>2</v>
      </c>
      <c r="D753" s="79" t="s">
        <v>1530</v>
      </c>
      <c r="E753" s="79" t="s">
        <v>1531</v>
      </c>
      <c r="F753" s="120">
        <v>1</v>
      </c>
      <c r="G753" s="79">
        <v>2009</v>
      </c>
      <c r="H753" s="81" t="s">
        <v>904</v>
      </c>
      <c r="I753" s="81" t="s">
        <v>114</v>
      </c>
      <c r="J753" s="81" t="s">
        <v>114</v>
      </c>
      <c r="K753" s="79" t="s">
        <v>1532</v>
      </c>
      <c r="L753" s="116" t="s">
        <v>114</v>
      </c>
      <c r="N753" s="79" t="s">
        <v>149</v>
      </c>
      <c r="O753" s="166">
        <v>1</v>
      </c>
      <c r="P753" s="83">
        <v>8800000</v>
      </c>
      <c r="S753" s="122">
        <v>1</v>
      </c>
      <c r="T753" s="117">
        <v>2</v>
      </c>
      <c r="V753" s="79" t="str">
        <f>IF(AND(C753=2, T753&lt;&gt;""), _xlfn.IFNA(VLOOKUP(T753,'kk1'!$B$10:$C$109, 2, FALSE), ""), "")</f>
        <v>Ruang Sekretaris</v>
      </c>
      <c r="W753" s="117">
        <v>1</v>
      </c>
      <c r="X753" s="79" t="str">
        <f t="shared" si="90"/>
        <v>Baik</v>
      </c>
      <c r="Y753" s="79" t="str">
        <f t="shared" si="91"/>
        <v>Benar</v>
      </c>
      <c r="Z753" s="79">
        <f t="shared" si="92"/>
        <v>1</v>
      </c>
      <c r="AA753" s="79" t="str">
        <f t="shared" si="93"/>
        <v>update ta_kib_b set kd_ruang = 2 where idpemda = '10020010012000760'</v>
      </c>
      <c r="AB753" s="79" t="str">
        <f t="shared" si="94"/>
        <v>Ta_Fn_KIB_B_Sensus</v>
      </c>
      <c r="AC753" s="79" t="str">
        <f t="shared" si="95"/>
        <v>update Ta_Fn_KIB_B_Sensus set sensus = 1 where idpemda = '10020010012000760'</v>
      </c>
      <c r="AD753" s="79">
        <f>ROWS($B$13:B753)</f>
        <v>741</v>
      </c>
      <c r="AE753" s="79" t="str">
        <f>IF(W753='kk4-7'!$A$1, AD753, "")</f>
        <v/>
      </c>
      <c r="AF753" s="79" t="str">
        <f t="shared" si="96"/>
        <v/>
      </c>
    </row>
    <row r="754" spans="1:45" s="133" customFormat="1" x14ac:dyDescent="0.25">
      <c r="A754" s="135">
        <f t="shared" si="97"/>
        <v>742</v>
      </c>
      <c r="B754" s="134" t="s">
        <v>1533</v>
      </c>
      <c r="C754" s="135">
        <v>2</v>
      </c>
      <c r="D754" s="133" t="s">
        <v>1530</v>
      </c>
      <c r="E754" s="133" t="s">
        <v>1531</v>
      </c>
      <c r="F754" s="136">
        <v>2</v>
      </c>
      <c r="G754" s="133">
        <v>2013</v>
      </c>
      <c r="H754" s="133" t="s">
        <v>114</v>
      </c>
      <c r="I754" s="133" t="s">
        <v>114</v>
      </c>
      <c r="J754" s="133" t="s">
        <v>114</v>
      </c>
      <c r="K754" s="133" t="s">
        <v>424</v>
      </c>
      <c r="L754" s="136" t="s">
        <v>114</v>
      </c>
      <c r="N754" s="133" t="s">
        <v>149</v>
      </c>
      <c r="O754" s="168">
        <v>1</v>
      </c>
      <c r="P754" s="138">
        <v>15300000</v>
      </c>
      <c r="Q754" s="133" t="s">
        <v>1534</v>
      </c>
      <c r="R754" s="133" t="s">
        <v>2155</v>
      </c>
      <c r="S754" s="135">
        <v>1</v>
      </c>
      <c r="T754" s="135">
        <v>19</v>
      </c>
      <c r="V754" s="133" t="str">
        <f>IF(AND(C754=2, T754&lt;&gt;""), _xlfn.IFNA(VLOOKUP(T754,'kk1'!$B$10:$C$109, 2, FALSE), ""), "")</f>
        <v>Balai Penyuluh JUMANTONO</v>
      </c>
      <c r="W754" s="135">
        <v>1</v>
      </c>
      <c r="X754" s="133" t="str">
        <f t="shared" si="90"/>
        <v>Baik</v>
      </c>
      <c r="Y754" s="133" t="str">
        <f t="shared" si="91"/>
        <v>Benar</v>
      </c>
      <c r="Z754" s="133">
        <f t="shared" si="92"/>
        <v>1</v>
      </c>
      <c r="AA754" s="133" t="str">
        <f t="shared" si="93"/>
        <v>update ta_kib_b set kd_ruang = 19 where idpemda = '10020010012000761'</v>
      </c>
      <c r="AB754" s="133" t="str">
        <f t="shared" si="94"/>
        <v>Ta_Fn_KIB_B_Sensus</v>
      </c>
      <c r="AC754" s="133" t="str">
        <f t="shared" si="95"/>
        <v>update Ta_Fn_KIB_B_Sensus set sensus = 1 where idpemda = '10020010012000761'</v>
      </c>
      <c r="AD754" s="133">
        <f>ROWS($B$13:B754)</f>
        <v>742</v>
      </c>
      <c r="AE754" s="133" t="str">
        <f>IF(W754='kk4-7'!$A$1, AD754, "")</f>
        <v/>
      </c>
      <c r="AF754" s="133" t="str">
        <f t="shared" si="96"/>
        <v/>
      </c>
      <c r="AH754" s="137"/>
      <c r="AI754" s="138"/>
      <c r="AJ754" s="137"/>
      <c r="AK754" s="138"/>
      <c r="AL754" s="137"/>
      <c r="AM754" s="138"/>
      <c r="AN754" s="137"/>
      <c r="AO754" s="138"/>
      <c r="AP754" s="137"/>
      <c r="AQ754" s="138"/>
      <c r="AR754" s="139"/>
      <c r="AS754" s="138"/>
    </row>
    <row r="755" spans="1:45" x14ac:dyDescent="0.25">
      <c r="A755" s="122">
        <f t="shared" si="97"/>
        <v>743</v>
      </c>
      <c r="B755" s="80" t="s">
        <v>1535</v>
      </c>
      <c r="C755" s="122">
        <v>2</v>
      </c>
      <c r="D755" s="79" t="s">
        <v>1536</v>
      </c>
      <c r="E755" s="79" t="s">
        <v>1537</v>
      </c>
      <c r="F755" s="120">
        <v>1</v>
      </c>
      <c r="G755" s="79">
        <v>2016</v>
      </c>
      <c r="H755" s="81" t="s">
        <v>453</v>
      </c>
      <c r="I755" s="81" t="s">
        <v>528</v>
      </c>
      <c r="J755" s="81" t="s">
        <v>114</v>
      </c>
      <c r="K755" s="79" t="s">
        <v>424</v>
      </c>
      <c r="L755" s="116" t="s">
        <v>529</v>
      </c>
      <c r="N755" s="79" t="s">
        <v>149</v>
      </c>
      <c r="O755" s="166">
        <v>1</v>
      </c>
      <c r="P755" s="83">
        <v>5450000</v>
      </c>
      <c r="Q755" s="79" t="s">
        <v>1538</v>
      </c>
      <c r="S755" s="122">
        <v>1</v>
      </c>
      <c r="T755" s="117">
        <v>1</v>
      </c>
      <c r="V755" s="79" t="str">
        <f>IF(AND(C755=2, T755&lt;&gt;""), _xlfn.IFNA(VLOOKUP(T755,'kk1'!$B$10:$C$109, 2, FALSE), ""), "")</f>
        <v>Ruang Kepala</v>
      </c>
      <c r="W755" s="117">
        <v>1</v>
      </c>
      <c r="X755" s="79" t="str">
        <f t="shared" si="90"/>
        <v>Baik</v>
      </c>
      <c r="Y755" s="79" t="str">
        <f t="shared" si="91"/>
        <v>Benar</v>
      </c>
      <c r="Z755" s="79">
        <f t="shared" si="92"/>
        <v>1</v>
      </c>
      <c r="AA755" s="79" t="str">
        <f t="shared" si="93"/>
        <v>update ta_kib_b set kd_ruang = 1 where idpemda = '10020010012000800'</v>
      </c>
      <c r="AB755" s="79" t="str">
        <f t="shared" si="94"/>
        <v>Ta_Fn_KIB_B_Sensus</v>
      </c>
      <c r="AC755" s="79" t="str">
        <f t="shared" si="95"/>
        <v>update Ta_Fn_KIB_B_Sensus set sensus = 1 where idpemda = '10020010012000800'</v>
      </c>
      <c r="AD755" s="79">
        <f>ROWS($B$13:B755)</f>
        <v>743</v>
      </c>
      <c r="AE755" s="79" t="str">
        <f>IF(W755='kk4-7'!$A$1, AD755, "")</f>
        <v/>
      </c>
      <c r="AF755" s="79" t="str">
        <f t="shared" si="96"/>
        <v/>
      </c>
    </row>
    <row r="756" spans="1:45" x14ac:dyDescent="0.25">
      <c r="A756" s="122">
        <f t="shared" si="97"/>
        <v>744</v>
      </c>
      <c r="B756" s="80" t="s">
        <v>1539</v>
      </c>
      <c r="C756" s="122">
        <v>2</v>
      </c>
      <c r="D756" s="79" t="s">
        <v>1540</v>
      </c>
      <c r="E756" s="79" t="s">
        <v>1541</v>
      </c>
      <c r="F756" s="120">
        <v>1</v>
      </c>
      <c r="G756" s="79">
        <v>2021</v>
      </c>
      <c r="H756" s="81" t="s">
        <v>1542</v>
      </c>
      <c r="I756" s="81" t="s">
        <v>1543</v>
      </c>
      <c r="J756" s="81" t="s">
        <v>114</v>
      </c>
      <c r="K756" s="79" t="s">
        <v>1544</v>
      </c>
      <c r="L756" s="116" t="s">
        <v>1545</v>
      </c>
      <c r="N756" s="79" t="s">
        <v>149</v>
      </c>
      <c r="O756" s="166">
        <v>1</v>
      </c>
      <c r="P756" s="83">
        <v>3500000</v>
      </c>
      <c r="Q756" s="79" t="s">
        <v>1546</v>
      </c>
      <c r="S756" s="122">
        <v>1</v>
      </c>
      <c r="T756" s="117">
        <v>23</v>
      </c>
      <c r="V756" s="79" t="str">
        <f>IF(AND(C756=2, T756&lt;&gt;""), _xlfn.IFNA(VLOOKUP(T756,'kk1'!$B$10:$C$109, 2, FALSE), ""), "")</f>
        <v>Balai Penyuluh KARANGPANDAN</v>
      </c>
      <c r="W756" s="117">
        <v>1</v>
      </c>
      <c r="X756" s="79" t="str">
        <f t="shared" si="90"/>
        <v>Baik</v>
      </c>
      <c r="Y756" s="79" t="str">
        <f t="shared" si="91"/>
        <v>Benar</v>
      </c>
      <c r="Z756" s="79">
        <f t="shared" si="92"/>
        <v>1</v>
      </c>
      <c r="AA756" s="79" t="str">
        <f t="shared" si="93"/>
        <v>update ta_kib_b set kd_ruang = 23 where idpemda = '10020010012001152'</v>
      </c>
      <c r="AB756" s="79" t="str">
        <f t="shared" si="94"/>
        <v>Ta_Fn_KIB_B_Sensus</v>
      </c>
      <c r="AC756" s="79" t="str">
        <f t="shared" si="95"/>
        <v>update Ta_Fn_KIB_B_Sensus set sensus = 1 where idpemda = '10020010012001152'</v>
      </c>
      <c r="AD756" s="79">
        <f>ROWS($B$13:B756)</f>
        <v>744</v>
      </c>
      <c r="AE756" s="79" t="str">
        <f>IF(W756='kk4-7'!$A$1, AD756, "")</f>
        <v/>
      </c>
      <c r="AF756" s="79" t="str">
        <f t="shared" si="96"/>
        <v/>
      </c>
    </row>
    <row r="757" spans="1:45" x14ac:dyDescent="0.25">
      <c r="A757" s="122">
        <f t="shared" si="97"/>
        <v>745</v>
      </c>
      <c r="B757" s="80" t="s">
        <v>1547</v>
      </c>
      <c r="C757" s="122">
        <v>2</v>
      </c>
      <c r="D757" s="79" t="s">
        <v>1540</v>
      </c>
      <c r="E757" s="79" t="s">
        <v>1541</v>
      </c>
      <c r="F757" s="120">
        <v>2</v>
      </c>
      <c r="G757" s="79">
        <v>2021</v>
      </c>
      <c r="H757" s="81" t="s">
        <v>1542</v>
      </c>
      <c r="I757" s="81" t="s">
        <v>1543</v>
      </c>
      <c r="J757" s="81" t="s">
        <v>114</v>
      </c>
      <c r="K757" s="79" t="s">
        <v>1544</v>
      </c>
      <c r="L757" s="116" t="s">
        <v>1545</v>
      </c>
      <c r="N757" s="79" t="s">
        <v>149</v>
      </c>
      <c r="O757" s="166">
        <v>1</v>
      </c>
      <c r="P757" s="83">
        <v>3500000</v>
      </c>
      <c r="Q757" s="79" t="s">
        <v>1546</v>
      </c>
      <c r="S757" s="122">
        <v>1</v>
      </c>
      <c r="T757" s="117">
        <v>23</v>
      </c>
      <c r="V757" s="79" t="str">
        <f>IF(AND(C757=2, T757&lt;&gt;""), _xlfn.IFNA(VLOOKUP(T757,'kk1'!$B$10:$C$109, 2, FALSE), ""), "")</f>
        <v>Balai Penyuluh KARANGPANDAN</v>
      </c>
      <c r="W757" s="117">
        <v>1</v>
      </c>
      <c r="X757" s="79" t="str">
        <f t="shared" si="90"/>
        <v>Baik</v>
      </c>
      <c r="Y757" s="79" t="str">
        <f t="shared" si="91"/>
        <v>Benar</v>
      </c>
      <c r="Z757" s="79">
        <f t="shared" si="92"/>
        <v>1</v>
      </c>
      <c r="AA757" s="79" t="str">
        <f t="shared" si="93"/>
        <v>update ta_kib_b set kd_ruang = 23 where idpemda = '10020010012001153'</v>
      </c>
      <c r="AB757" s="79" t="str">
        <f t="shared" si="94"/>
        <v>Ta_Fn_KIB_B_Sensus</v>
      </c>
      <c r="AC757" s="79" t="str">
        <f t="shared" si="95"/>
        <v>update Ta_Fn_KIB_B_Sensus set sensus = 1 where idpemda = '10020010012001153'</v>
      </c>
      <c r="AD757" s="79">
        <f>ROWS($B$13:B757)</f>
        <v>745</v>
      </c>
      <c r="AE757" s="79" t="str">
        <f>IF(W757='kk4-7'!$A$1, AD757, "")</f>
        <v/>
      </c>
      <c r="AF757" s="79" t="str">
        <f t="shared" si="96"/>
        <v/>
      </c>
    </row>
    <row r="758" spans="1:45" x14ac:dyDescent="0.25">
      <c r="A758" s="122">
        <f t="shared" si="97"/>
        <v>746</v>
      </c>
      <c r="B758" s="80" t="s">
        <v>1548</v>
      </c>
      <c r="C758" s="122">
        <v>2</v>
      </c>
      <c r="D758" s="79" t="s">
        <v>1549</v>
      </c>
      <c r="E758" s="79" t="s">
        <v>1550</v>
      </c>
      <c r="F758" s="120">
        <v>1</v>
      </c>
      <c r="G758" s="79">
        <v>2021</v>
      </c>
      <c r="H758" s="81" t="s">
        <v>1551</v>
      </c>
      <c r="I758" s="81" t="s">
        <v>1552</v>
      </c>
      <c r="J758" s="81" t="s">
        <v>114</v>
      </c>
      <c r="K758" s="79" t="s">
        <v>1544</v>
      </c>
      <c r="L758" s="116" t="s">
        <v>1553</v>
      </c>
      <c r="N758" s="79" t="s">
        <v>149</v>
      </c>
      <c r="O758" s="166">
        <v>1</v>
      </c>
      <c r="P758" s="83">
        <v>7000000</v>
      </c>
      <c r="Q758" s="79" t="s">
        <v>1554</v>
      </c>
      <c r="S758" s="122">
        <v>1</v>
      </c>
      <c r="T758" s="117">
        <v>8</v>
      </c>
      <c r="V758" s="79" t="str">
        <f>IF(AND(C758=2, T758&lt;&gt;""), _xlfn.IFNA(VLOOKUP(T758,'kk1'!$B$10:$C$109, 2, FALSE), ""), "")</f>
        <v>Ruang Sekretariat</v>
      </c>
      <c r="X758" s="79" t="str">
        <f t="shared" si="90"/>
        <v/>
      </c>
      <c r="Y758" s="79" t="str">
        <f t="shared" si="91"/>
        <v>Belum diisi</v>
      </c>
      <c r="Z758" s="79">
        <f t="shared" si="92"/>
        <v>0</v>
      </c>
      <c r="AA758" s="79" t="str">
        <f t="shared" si="93"/>
        <v>update ta_kib_b set kd_ruang = 8 where idpemda = '10020010012001151'</v>
      </c>
      <c r="AB758" s="79" t="str">
        <f t="shared" si="94"/>
        <v>Ta_Fn_KIB_B_Sensus</v>
      </c>
      <c r="AC758" s="79" t="str">
        <f t="shared" si="95"/>
        <v/>
      </c>
      <c r="AD758" s="79">
        <f>ROWS($B$13:B758)</f>
        <v>746</v>
      </c>
      <c r="AE758" s="79">
        <f>IF(W758='kk4-7'!$A$1, AD758, "")</f>
        <v>746</v>
      </c>
      <c r="AF758" s="79" t="str">
        <f t="shared" si="96"/>
        <v/>
      </c>
    </row>
    <row r="759" spans="1:45" x14ac:dyDescent="0.25">
      <c r="A759" s="122">
        <f t="shared" si="97"/>
        <v>747</v>
      </c>
      <c r="B759" s="80" t="s">
        <v>1555</v>
      </c>
      <c r="C759" s="122">
        <v>2</v>
      </c>
      <c r="D759" s="79" t="s">
        <v>1556</v>
      </c>
      <c r="E759" s="79" t="s">
        <v>1557</v>
      </c>
      <c r="F759" s="120">
        <v>1</v>
      </c>
      <c r="G759" s="79">
        <v>2009</v>
      </c>
      <c r="H759" s="81" t="s">
        <v>1143</v>
      </c>
      <c r="J759" s="81" t="s">
        <v>114</v>
      </c>
      <c r="K759" s="79" t="s">
        <v>594</v>
      </c>
      <c r="N759" s="79" t="s">
        <v>344</v>
      </c>
      <c r="O759" s="166">
        <v>1</v>
      </c>
      <c r="P759" s="83">
        <v>4000000</v>
      </c>
      <c r="Q759" s="79" t="s">
        <v>1558</v>
      </c>
      <c r="S759" s="122">
        <v>1</v>
      </c>
      <c r="T759" s="117">
        <v>8</v>
      </c>
      <c r="V759" s="79" t="str">
        <f>IF(AND(C759=2, T759&lt;&gt;""), _xlfn.IFNA(VLOOKUP(T759,'kk1'!$B$10:$C$109, 2, FALSE), ""), "")</f>
        <v>Ruang Sekretariat</v>
      </c>
      <c r="X759" s="79" t="str">
        <f t="shared" si="90"/>
        <v/>
      </c>
      <c r="Y759" s="79" t="str">
        <f t="shared" si="91"/>
        <v>Belum diisi</v>
      </c>
      <c r="Z759" s="79">
        <f t="shared" si="92"/>
        <v>0</v>
      </c>
      <c r="AA759" s="79" t="str">
        <f t="shared" si="93"/>
        <v>update ta_kib_b set kd_ruang = 8 where idpemda = '10020010012000765'</v>
      </c>
      <c r="AB759" s="79" t="str">
        <f t="shared" si="94"/>
        <v>Ta_Fn_KIB_B_Sensus</v>
      </c>
      <c r="AC759" s="79" t="str">
        <f t="shared" si="95"/>
        <v/>
      </c>
      <c r="AD759" s="79">
        <f>ROWS($B$13:B759)</f>
        <v>747</v>
      </c>
      <c r="AE759" s="79">
        <f>IF(W759='kk4-7'!$A$1, AD759, "")</f>
        <v>747</v>
      </c>
      <c r="AF759" s="79" t="str">
        <f t="shared" si="96"/>
        <v/>
      </c>
    </row>
    <row r="760" spans="1:45" s="133" customFormat="1" x14ac:dyDescent="0.25">
      <c r="A760" s="135">
        <f t="shared" si="97"/>
        <v>748</v>
      </c>
      <c r="B760" s="134" t="s">
        <v>1559</v>
      </c>
      <c r="C760" s="135">
        <v>2</v>
      </c>
      <c r="D760" s="133" t="s">
        <v>1560</v>
      </c>
      <c r="E760" s="133" t="s">
        <v>1561</v>
      </c>
      <c r="F760" s="136">
        <v>1</v>
      </c>
      <c r="G760" s="133">
        <v>2015</v>
      </c>
      <c r="H760" s="133" t="s">
        <v>1562</v>
      </c>
      <c r="I760" s="133">
        <v>2288</v>
      </c>
      <c r="J760" s="133" t="s">
        <v>114</v>
      </c>
      <c r="K760" s="133" t="s">
        <v>1563</v>
      </c>
      <c r="L760" s="136" t="s">
        <v>1564</v>
      </c>
      <c r="N760" s="133" t="s">
        <v>149</v>
      </c>
      <c r="O760" s="168">
        <v>1</v>
      </c>
      <c r="P760" s="138">
        <v>202455000</v>
      </c>
      <c r="Q760" s="133" t="s">
        <v>1565</v>
      </c>
      <c r="R760" s="140" t="s">
        <v>2162</v>
      </c>
      <c r="S760" s="135">
        <v>1</v>
      </c>
      <c r="T760" s="135">
        <v>8</v>
      </c>
      <c r="V760" s="133" t="str">
        <f>IF(AND(C760=2, T760&lt;&gt;""), _xlfn.IFNA(VLOOKUP(T760,'kk1'!$B$10:$C$109, 2, FALSE), ""), "")</f>
        <v>Ruang Sekretariat</v>
      </c>
      <c r="W760" s="135">
        <v>1</v>
      </c>
      <c r="X760" s="133" t="str">
        <f t="shared" si="90"/>
        <v>Baik</v>
      </c>
      <c r="Y760" s="133" t="str">
        <f t="shared" si="91"/>
        <v>Benar</v>
      </c>
      <c r="Z760" s="133">
        <f t="shared" si="92"/>
        <v>1</v>
      </c>
      <c r="AA760" s="133" t="str">
        <f t="shared" si="93"/>
        <v>update ta_kib_b set kd_ruang = 8 where idpemda = '10020010012000767'</v>
      </c>
      <c r="AB760" s="133" t="str">
        <f t="shared" si="94"/>
        <v>Ta_Fn_KIB_B_Sensus</v>
      </c>
      <c r="AC760" s="133" t="str">
        <f t="shared" si="95"/>
        <v>update Ta_Fn_KIB_B_Sensus set sensus = 1 where idpemda = '10020010012000767'</v>
      </c>
      <c r="AD760" s="133">
        <f>ROWS($B$13:B760)</f>
        <v>748</v>
      </c>
      <c r="AE760" s="133" t="str">
        <f>IF(W760='kk4-7'!$A$1, AD760, "")</f>
        <v/>
      </c>
      <c r="AF760" s="133" t="str">
        <f t="shared" si="96"/>
        <v/>
      </c>
      <c r="AH760" s="137"/>
      <c r="AI760" s="138"/>
      <c r="AJ760" s="137"/>
      <c r="AK760" s="138"/>
      <c r="AL760" s="137"/>
      <c r="AM760" s="138"/>
      <c r="AN760" s="137"/>
      <c r="AO760" s="138"/>
      <c r="AP760" s="137"/>
      <c r="AQ760" s="138"/>
      <c r="AR760" s="139"/>
      <c r="AS760" s="138"/>
    </row>
    <row r="761" spans="1:45" x14ac:dyDescent="0.25">
      <c r="A761" s="122">
        <f t="shared" si="97"/>
        <v>749</v>
      </c>
      <c r="B761" s="80" t="s">
        <v>1566</v>
      </c>
      <c r="C761" s="122">
        <v>2</v>
      </c>
      <c r="D761" s="79" t="s">
        <v>1567</v>
      </c>
      <c r="E761" s="79" t="s">
        <v>1568</v>
      </c>
      <c r="F761" s="120">
        <v>1</v>
      </c>
      <c r="G761" s="79">
        <v>2014</v>
      </c>
      <c r="H761" s="81" t="s">
        <v>453</v>
      </c>
      <c r="I761" s="81" t="s">
        <v>114</v>
      </c>
      <c r="J761" s="81" t="s">
        <v>114</v>
      </c>
      <c r="K761" s="79" t="s">
        <v>577</v>
      </c>
      <c r="L761" s="116" t="s">
        <v>114</v>
      </c>
      <c r="N761" s="79" t="s">
        <v>149</v>
      </c>
      <c r="O761" s="166">
        <v>1</v>
      </c>
      <c r="P761" s="83">
        <v>500000</v>
      </c>
      <c r="S761" s="122">
        <v>1</v>
      </c>
      <c r="T761" s="117">
        <v>1</v>
      </c>
      <c r="V761" s="79" t="str">
        <f>IF(AND(C761=2, T761&lt;&gt;""), _xlfn.IFNA(VLOOKUP(T761,'kk1'!$B$10:$C$109, 2, FALSE), ""), "")</f>
        <v>Ruang Kepala</v>
      </c>
      <c r="W761" s="117">
        <v>1</v>
      </c>
      <c r="X761" s="79" t="str">
        <f t="shared" si="90"/>
        <v>Baik</v>
      </c>
      <c r="Y761" s="79" t="str">
        <f t="shared" si="91"/>
        <v>Benar</v>
      </c>
      <c r="Z761" s="79">
        <f t="shared" si="92"/>
        <v>1</v>
      </c>
      <c r="AA761" s="79" t="str">
        <f t="shared" si="93"/>
        <v>update ta_kib_b set kd_ruang = 1 where idpemda = '10020010012000418'</v>
      </c>
      <c r="AB761" s="79" t="str">
        <f t="shared" si="94"/>
        <v>Ta_Fn_KIB_B_Sensus</v>
      </c>
      <c r="AC761" s="79" t="str">
        <f t="shared" si="95"/>
        <v>update Ta_Fn_KIB_B_Sensus set sensus = 1 where idpemda = '10020010012000418'</v>
      </c>
      <c r="AD761" s="79">
        <f>ROWS($B$13:B761)</f>
        <v>749</v>
      </c>
      <c r="AE761" s="79" t="str">
        <f>IF(W761='kk4-7'!$A$1, AD761, "")</f>
        <v/>
      </c>
      <c r="AF761" s="79" t="str">
        <f t="shared" si="96"/>
        <v/>
      </c>
    </row>
    <row r="762" spans="1:45" x14ac:dyDescent="0.25">
      <c r="A762" s="122">
        <f t="shared" si="97"/>
        <v>750</v>
      </c>
      <c r="B762" s="80" t="s">
        <v>1569</v>
      </c>
      <c r="C762" s="122">
        <v>2</v>
      </c>
      <c r="D762" s="79" t="s">
        <v>1570</v>
      </c>
      <c r="E762" s="79" t="s">
        <v>1571</v>
      </c>
      <c r="F762" s="120">
        <v>1</v>
      </c>
      <c r="G762" s="79">
        <v>2012</v>
      </c>
      <c r="H762" s="81" t="s">
        <v>1572</v>
      </c>
      <c r="I762" s="81" t="s">
        <v>1573</v>
      </c>
      <c r="J762" s="81" t="s">
        <v>114</v>
      </c>
      <c r="K762" s="79" t="s">
        <v>656</v>
      </c>
      <c r="N762" s="79" t="s">
        <v>149</v>
      </c>
      <c r="O762" s="166">
        <v>1</v>
      </c>
      <c r="P762" s="83">
        <v>3650000</v>
      </c>
      <c r="Q762" s="79" t="s">
        <v>1277</v>
      </c>
      <c r="S762" s="122">
        <v>1</v>
      </c>
      <c r="T762" s="117">
        <v>8</v>
      </c>
      <c r="V762" s="79" t="str">
        <f>IF(AND(C762=2, T762&lt;&gt;""), _xlfn.IFNA(VLOOKUP(T762,'kk1'!$B$10:$C$109, 2, FALSE), ""), "")</f>
        <v>Ruang Sekretariat</v>
      </c>
      <c r="X762" s="79" t="str">
        <f t="shared" si="90"/>
        <v/>
      </c>
      <c r="Y762" s="79" t="str">
        <f t="shared" si="91"/>
        <v>Belum diisi</v>
      </c>
      <c r="Z762" s="79">
        <f t="shared" si="92"/>
        <v>0</v>
      </c>
      <c r="AA762" s="79" t="str">
        <f t="shared" si="93"/>
        <v>update ta_kib_b set kd_ruang = 8 where idpemda = '10020010012000768'</v>
      </c>
      <c r="AB762" s="79" t="str">
        <f t="shared" si="94"/>
        <v>Ta_Fn_KIB_B_Sensus</v>
      </c>
      <c r="AC762" s="79" t="str">
        <f t="shared" si="95"/>
        <v/>
      </c>
      <c r="AD762" s="79">
        <f>ROWS($B$13:B762)</f>
        <v>750</v>
      </c>
      <c r="AE762" s="79">
        <f>IF(W762='kk4-7'!$A$1, AD762, "")</f>
        <v>750</v>
      </c>
      <c r="AF762" s="79" t="str">
        <f t="shared" si="96"/>
        <v/>
      </c>
    </row>
    <row r="763" spans="1:45" x14ac:dyDescent="0.25">
      <c r="A763" s="122">
        <f t="shared" si="97"/>
        <v>751</v>
      </c>
      <c r="B763" s="80" t="s">
        <v>1574</v>
      </c>
      <c r="C763" s="122">
        <v>2</v>
      </c>
      <c r="D763" s="79" t="s">
        <v>1575</v>
      </c>
      <c r="E763" s="79" t="s">
        <v>1576</v>
      </c>
      <c r="F763" s="120">
        <v>1</v>
      </c>
      <c r="G763" s="79">
        <v>2013</v>
      </c>
      <c r="H763" s="81" t="s">
        <v>1577</v>
      </c>
      <c r="J763" s="81" t="s">
        <v>114</v>
      </c>
      <c r="K763" s="79" t="s">
        <v>656</v>
      </c>
      <c r="N763" s="79" t="s">
        <v>149</v>
      </c>
      <c r="O763" s="166">
        <v>1</v>
      </c>
      <c r="P763" s="83">
        <v>6000000</v>
      </c>
      <c r="Q763" s="79" t="s">
        <v>1578</v>
      </c>
      <c r="S763" s="122">
        <v>1</v>
      </c>
      <c r="T763" s="117">
        <v>15</v>
      </c>
      <c r="V763" s="79" t="str">
        <f>IF(AND(C763=2, T763&lt;&gt;""), _xlfn.IFNA(VLOOKUP(T763,'kk1'!$B$10:$C$109, 2, FALSE), ""), "")</f>
        <v>Aula Besar</v>
      </c>
      <c r="W763" s="117">
        <v>1</v>
      </c>
      <c r="X763" s="79" t="str">
        <f t="shared" si="90"/>
        <v>Baik</v>
      </c>
      <c r="Y763" s="79" t="str">
        <f t="shared" si="91"/>
        <v>Benar</v>
      </c>
      <c r="Z763" s="79">
        <f t="shared" si="92"/>
        <v>1</v>
      </c>
      <c r="AA763" s="79" t="str">
        <f t="shared" si="93"/>
        <v>update ta_kib_b set kd_ruang = 15 where idpemda = '10020010012000764'</v>
      </c>
      <c r="AB763" s="79" t="str">
        <f t="shared" si="94"/>
        <v>Ta_Fn_KIB_B_Sensus</v>
      </c>
      <c r="AC763" s="79" t="str">
        <f t="shared" si="95"/>
        <v>update Ta_Fn_KIB_B_Sensus set sensus = 1 where idpemda = '10020010012000764'</v>
      </c>
      <c r="AD763" s="79">
        <f>ROWS($B$13:B763)</f>
        <v>751</v>
      </c>
      <c r="AE763" s="79" t="str">
        <f>IF(W763='kk4-7'!$A$1, AD763, "")</f>
        <v/>
      </c>
      <c r="AF763" s="79" t="str">
        <f t="shared" si="96"/>
        <v/>
      </c>
    </row>
    <row r="764" spans="1:45" x14ac:dyDescent="0.25">
      <c r="A764" s="122">
        <f t="shared" si="97"/>
        <v>752</v>
      </c>
      <c r="B764" s="80" t="s">
        <v>1579</v>
      </c>
      <c r="C764" s="122">
        <v>2</v>
      </c>
      <c r="D764" s="79" t="s">
        <v>1575</v>
      </c>
      <c r="E764" s="79" t="s">
        <v>1576</v>
      </c>
      <c r="F764" s="120">
        <v>2</v>
      </c>
      <c r="G764" s="79">
        <v>2017</v>
      </c>
      <c r="H764" s="81" t="s">
        <v>1580</v>
      </c>
      <c r="J764" s="81" t="s">
        <v>114</v>
      </c>
      <c r="K764" s="79" t="s">
        <v>594</v>
      </c>
      <c r="L764" s="116" t="s">
        <v>1581</v>
      </c>
      <c r="N764" s="79" t="s">
        <v>149</v>
      </c>
      <c r="O764" s="166">
        <v>1</v>
      </c>
      <c r="P764" s="83">
        <v>9900000</v>
      </c>
      <c r="Q764" s="79" t="s">
        <v>449</v>
      </c>
      <c r="S764" s="122">
        <v>1</v>
      </c>
      <c r="T764" s="117">
        <v>18</v>
      </c>
      <c r="V764" s="79" t="str">
        <f>IF(AND(C764=2, T764&lt;&gt;""), _xlfn.IFNA(VLOOKUP(T764,'kk1'!$B$10:$C$109, 2, FALSE), ""), "")</f>
        <v>Balai Penyuluh JUMAPOLO</v>
      </c>
      <c r="X764" s="79" t="str">
        <f t="shared" si="90"/>
        <v/>
      </c>
      <c r="Y764" s="79" t="str">
        <f t="shared" si="91"/>
        <v>Belum diisi</v>
      </c>
      <c r="Z764" s="79">
        <f t="shared" si="92"/>
        <v>0</v>
      </c>
      <c r="AA764" s="79" t="str">
        <f t="shared" si="93"/>
        <v>update ta_kib_b set kd_ruang = 18 where idpemda = '10020010012000871'</v>
      </c>
      <c r="AB764" s="79" t="str">
        <f t="shared" si="94"/>
        <v>Ta_Fn_KIB_B_Sensus</v>
      </c>
      <c r="AC764" s="79" t="str">
        <f t="shared" si="95"/>
        <v/>
      </c>
      <c r="AD764" s="79">
        <f>ROWS($B$13:B764)</f>
        <v>752</v>
      </c>
      <c r="AE764" s="79">
        <f>IF(W764='kk4-7'!$A$1, AD764, "")</f>
        <v>752</v>
      </c>
      <c r="AF764" s="79" t="str">
        <f t="shared" si="96"/>
        <v/>
      </c>
    </row>
    <row r="765" spans="1:45" x14ac:dyDescent="0.25">
      <c r="A765" s="122">
        <f t="shared" si="97"/>
        <v>753</v>
      </c>
      <c r="B765" s="80" t="s">
        <v>1582</v>
      </c>
      <c r="C765" s="122">
        <v>2</v>
      </c>
      <c r="D765" s="79" t="s">
        <v>1575</v>
      </c>
      <c r="E765" s="79" t="s">
        <v>1576</v>
      </c>
      <c r="F765" s="120">
        <v>3</v>
      </c>
      <c r="G765" s="79">
        <v>2018</v>
      </c>
      <c r="H765" s="81" t="s">
        <v>1143</v>
      </c>
      <c r="I765" s="81" t="s">
        <v>1583</v>
      </c>
      <c r="J765" s="81" t="s">
        <v>114</v>
      </c>
      <c r="K765" s="79" t="s">
        <v>377</v>
      </c>
      <c r="N765" s="79" t="s">
        <v>149</v>
      </c>
      <c r="O765" s="166">
        <v>1</v>
      </c>
      <c r="P765" s="83">
        <v>16610750</v>
      </c>
      <c r="Q765" s="79" t="s">
        <v>1584</v>
      </c>
      <c r="S765" s="122">
        <v>1</v>
      </c>
      <c r="T765" s="117">
        <v>8</v>
      </c>
      <c r="V765" s="79" t="str">
        <f>IF(AND(C765=2, T765&lt;&gt;""), _xlfn.IFNA(VLOOKUP(T765,'kk1'!$B$10:$C$109, 2, FALSE), ""), "")</f>
        <v>Ruang Sekretariat</v>
      </c>
      <c r="X765" s="79" t="str">
        <f t="shared" si="90"/>
        <v/>
      </c>
      <c r="Y765" s="79" t="str">
        <f t="shared" si="91"/>
        <v>Belum diisi</v>
      </c>
      <c r="Z765" s="79">
        <f t="shared" si="92"/>
        <v>0</v>
      </c>
      <c r="AA765" s="79" t="str">
        <f t="shared" si="93"/>
        <v>update ta_kib_b set kd_ruang = 8 where idpemda = '10020010012000937'</v>
      </c>
      <c r="AB765" s="79" t="str">
        <f t="shared" si="94"/>
        <v>Ta_Fn_KIB_B_Sensus</v>
      </c>
      <c r="AC765" s="79" t="str">
        <f t="shared" si="95"/>
        <v/>
      </c>
      <c r="AD765" s="79">
        <f>ROWS($B$13:B765)</f>
        <v>753</v>
      </c>
      <c r="AE765" s="79">
        <f>IF(W765='kk4-7'!$A$1, AD765, "")</f>
        <v>753</v>
      </c>
      <c r="AF765" s="79" t="str">
        <f t="shared" si="96"/>
        <v/>
      </c>
    </row>
    <row r="766" spans="1:45" x14ac:dyDescent="0.25">
      <c r="A766" s="122">
        <f t="shared" si="97"/>
        <v>754</v>
      </c>
      <c r="B766" s="80" t="s">
        <v>1585</v>
      </c>
      <c r="C766" s="122">
        <v>2</v>
      </c>
      <c r="D766" s="79" t="s">
        <v>1575</v>
      </c>
      <c r="E766" s="79" t="s">
        <v>1576</v>
      </c>
      <c r="F766" s="120">
        <v>4</v>
      </c>
      <c r="G766" s="79">
        <v>2020</v>
      </c>
      <c r="H766" s="81" t="s">
        <v>1586</v>
      </c>
      <c r="I766" s="81" t="s">
        <v>1587</v>
      </c>
      <c r="J766" s="81" t="s">
        <v>114</v>
      </c>
      <c r="K766" s="79" t="s">
        <v>377</v>
      </c>
      <c r="L766" s="116" t="s">
        <v>114</v>
      </c>
      <c r="N766" s="79" t="s">
        <v>149</v>
      </c>
      <c r="O766" s="166">
        <v>1</v>
      </c>
      <c r="P766" s="83">
        <v>11615000</v>
      </c>
      <c r="Q766" s="79" t="s">
        <v>1588</v>
      </c>
      <c r="S766" s="122">
        <v>1</v>
      </c>
      <c r="T766" s="117">
        <v>25</v>
      </c>
      <c r="V766" s="79" t="str">
        <f>IF(AND(C766=2, T766&lt;&gt;""), _xlfn.IFNA(VLOOKUP(T766,'kk1'!$B$10:$C$109, 2, FALSE), ""), "")</f>
        <v>Balai Penyuluh TASIKMADU</v>
      </c>
      <c r="W766" s="117">
        <v>1</v>
      </c>
      <c r="X766" s="79" t="str">
        <f t="shared" si="90"/>
        <v>Baik</v>
      </c>
      <c r="Y766" s="79" t="str">
        <f t="shared" si="91"/>
        <v>Benar</v>
      </c>
      <c r="Z766" s="79">
        <f t="shared" si="92"/>
        <v>1</v>
      </c>
      <c r="AA766" s="79" t="str">
        <f t="shared" si="93"/>
        <v>update ta_kib_b set kd_ruang = 25 where idpemda = '10020010012001076'</v>
      </c>
      <c r="AB766" s="79" t="str">
        <f t="shared" si="94"/>
        <v>Ta_Fn_KIB_B_Sensus</v>
      </c>
      <c r="AC766" s="79" t="str">
        <f t="shared" si="95"/>
        <v>update Ta_Fn_KIB_B_Sensus set sensus = 1 where idpemda = '10020010012001076'</v>
      </c>
      <c r="AD766" s="79">
        <f>ROWS($B$13:B766)</f>
        <v>754</v>
      </c>
      <c r="AE766" s="79" t="str">
        <f>IF(W766='kk4-7'!$A$1, AD766, "")</f>
        <v/>
      </c>
      <c r="AF766" s="79" t="str">
        <f t="shared" si="96"/>
        <v/>
      </c>
    </row>
    <row r="767" spans="1:45" x14ac:dyDescent="0.25">
      <c r="A767" s="122">
        <f t="shared" si="97"/>
        <v>755</v>
      </c>
      <c r="B767" s="80" t="s">
        <v>1589</v>
      </c>
      <c r="C767" s="122">
        <v>2</v>
      </c>
      <c r="D767" s="79" t="s">
        <v>1575</v>
      </c>
      <c r="E767" s="79" t="s">
        <v>1576</v>
      </c>
      <c r="F767" s="120">
        <v>5</v>
      </c>
      <c r="G767" s="79">
        <v>2020</v>
      </c>
      <c r="H767" s="81" t="s">
        <v>1586</v>
      </c>
      <c r="I767" s="81" t="s">
        <v>1587</v>
      </c>
      <c r="J767" s="81" t="s">
        <v>114</v>
      </c>
      <c r="K767" s="79" t="s">
        <v>377</v>
      </c>
      <c r="L767" s="116" t="s">
        <v>114</v>
      </c>
      <c r="N767" s="79" t="s">
        <v>149</v>
      </c>
      <c r="O767" s="166">
        <v>1</v>
      </c>
      <c r="P767" s="83">
        <v>11615000</v>
      </c>
      <c r="Q767" s="79" t="s">
        <v>1588</v>
      </c>
      <c r="S767" s="122">
        <v>1</v>
      </c>
      <c r="T767" s="117">
        <v>23</v>
      </c>
      <c r="V767" s="79" t="str">
        <f>IF(AND(C767=2, T767&lt;&gt;""), _xlfn.IFNA(VLOOKUP(T767,'kk1'!$B$10:$C$109, 2, FALSE), ""), "")</f>
        <v>Balai Penyuluh KARANGPANDAN</v>
      </c>
      <c r="W767" s="117">
        <v>1</v>
      </c>
      <c r="X767" s="79" t="str">
        <f t="shared" si="90"/>
        <v>Baik</v>
      </c>
      <c r="Y767" s="79" t="str">
        <f t="shared" si="91"/>
        <v>Benar</v>
      </c>
      <c r="Z767" s="79">
        <f t="shared" si="92"/>
        <v>1</v>
      </c>
      <c r="AA767" s="79" t="str">
        <f t="shared" si="93"/>
        <v>update ta_kib_b set kd_ruang = 23 where idpemda = '10020010012001077'</v>
      </c>
      <c r="AB767" s="79" t="str">
        <f t="shared" si="94"/>
        <v>Ta_Fn_KIB_B_Sensus</v>
      </c>
      <c r="AC767" s="79" t="str">
        <f t="shared" si="95"/>
        <v>update Ta_Fn_KIB_B_Sensus set sensus = 1 where idpemda = '10020010012001077'</v>
      </c>
      <c r="AD767" s="79">
        <f>ROWS($B$13:B767)</f>
        <v>755</v>
      </c>
      <c r="AE767" s="79" t="str">
        <f>IF(W767='kk4-7'!$A$1, AD767, "")</f>
        <v/>
      </c>
      <c r="AF767" s="79" t="str">
        <f t="shared" si="96"/>
        <v/>
      </c>
    </row>
    <row r="768" spans="1:45" x14ac:dyDescent="0.25">
      <c r="A768" s="122">
        <f t="shared" si="97"/>
        <v>756</v>
      </c>
      <c r="B768" s="80" t="s">
        <v>1590</v>
      </c>
      <c r="C768" s="122">
        <v>2</v>
      </c>
      <c r="D768" s="79" t="s">
        <v>1575</v>
      </c>
      <c r="E768" s="79" t="s">
        <v>1576</v>
      </c>
      <c r="F768" s="120">
        <v>6</v>
      </c>
      <c r="G768" s="79">
        <v>2020</v>
      </c>
      <c r="H768" s="81" t="s">
        <v>1586</v>
      </c>
      <c r="I768" s="81" t="s">
        <v>1587</v>
      </c>
      <c r="J768" s="81" t="s">
        <v>114</v>
      </c>
      <c r="K768" s="79" t="s">
        <v>377</v>
      </c>
      <c r="L768" s="116" t="s">
        <v>114</v>
      </c>
      <c r="N768" s="79" t="s">
        <v>149</v>
      </c>
      <c r="O768" s="166">
        <v>1</v>
      </c>
      <c r="P768" s="83">
        <v>11615000</v>
      </c>
      <c r="Q768" s="79" t="s">
        <v>1588</v>
      </c>
      <c r="S768" s="122">
        <v>1</v>
      </c>
      <c r="T768" s="117">
        <v>19</v>
      </c>
      <c r="V768" s="79" t="str">
        <f>IF(AND(C768=2, T768&lt;&gt;""), _xlfn.IFNA(VLOOKUP(T768,'kk1'!$B$10:$C$109, 2, FALSE), ""), "")</f>
        <v>Balai Penyuluh JUMANTONO</v>
      </c>
      <c r="W768" s="117">
        <v>1</v>
      </c>
      <c r="X768" s="79" t="str">
        <f t="shared" si="90"/>
        <v>Baik</v>
      </c>
      <c r="Y768" s="79" t="str">
        <f t="shared" si="91"/>
        <v>Benar</v>
      </c>
      <c r="Z768" s="79">
        <f t="shared" si="92"/>
        <v>1</v>
      </c>
      <c r="AA768" s="79" t="str">
        <f t="shared" si="93"/>
        <v>update ta_kib_b set kd_ruang = 19 where idpemda = '10020010012001078'</v>
      </c>
      <c r="AB768" s="79" t="str">
        <f t="shared" si="94"/>
        <v>Ta_Fn_KIB_B_Sensus</v>
      </c>
      <c r="AC768" s="79" t="str">
        <f t="shared" si="95"/>
        <v>update Ta_Fn_KIB_B_Sensus set sensus = 1 where idpemda = '10020010012001078'</v>
      </c>
      <c r="AD768" s="79">
        <f>ROWS($B$13:B768)</f>
        <v>756</v>
      </c>
      <c r="AE768" s="79" t="str">
        <f>IF(W768='kk4-7'!$A$1, AD768, "")</f>
        <v/>
      </c>
      <c r="AF768" s="79" t="str">
        <f t="shared" si="96"/>
        <v/>
      </c>
    </row>
    <row r="769" spans="1:32" x14ac:dyDescent="0.25">
      <c r="A769" s="122">
        <f t="shared" si="97"/>
        <v>757</v>
      </c>
      <c r="B769" s="80" t="s">
        <v>1591</v>
      </c>
      <c r="C769" s="122">
        <v>2</v>
      </c>
      <c r="D769" s="79" t="s">
        <v>1575</v>
      </c>
      <c r="E769" s="79" t="s">
        <v>1576</v>
      </c>
      <c r="F769" s="120">
        <v>7</v>
      </c>
      <c r="G769" s="79">
        <v>2020</v>
      </c>
      <c r="H769" s="81" t="s">
        <v>1586</v>
      </c>
      <c r="I769" s="81" t="s">
        <v>1587</v>
      </c>
      <c r="J769" s="81" t="s">
        <v>114</v>
      </c>
      <c r="K769" s="79" t="s">
        <v>377</v>
      </c>
      <c r="L769" s="116" t="s">
        <v>114</v>
      </c>
      <c r="N769" s="79" t="s">
        <v>149</v>
      </c>
      <c r="O769" s="166">
        <v>1</v>
      </c>
      <c r="P769" s="83">
        <v>11615000</v>
      </c>
      <c r="Q769" s="79" t="s">
        <v>1588</v>
      </c>
      <c r="S769" s="122">
        <v>1</v>
      </c>
      <c r="T769" s="117">
        <v>24</v>
      </c>
      <c r="V769" s="79" t="str">
        <f>IF(AND(C769=2, T769&lt;&gt;""), _xlfn.IFNA(VLOOKUP(T769,'kk1'!$B$10:$C$109, 2, FALSE), ""), "")</f>
        <v>Balai Penyuluh KARANGANYAR</v>
      </c>
      <c r="W769" s="117">
        <v>1</v>
      </c>
      <c r="X769" s="79" t="str">
        <f t="shared" si="90"/>
        <v>Baik</v>
      </c>
      <c r="Y769" s="79" t="str">
        <f t="shared" si="91"/>
        <v>Benar</v>
      </c>
      <c r="Z769" s="79">
        <f t="shared" si="92"/>
        <v>1</v>
      </c>
      <c r="AA769" s="79" t="str">
        <f t="shared" si="93"/>
        <v>update ta_kib_b set kd_ruang = 24 where idpemda = '10020010012001079'</v>
      </c>
      <c r="AB769" s="79" t="str">
        <f t="shared" si="94"/>
        <v>Ta_Fn_KIB_B_Sensus</v>
      </c>
      <c r="AC769" s="79" t="str">
        <f t="shared" si="95"/>
        <v>update Ta_Fn_KIB_B_Sensus set sensus = 1 where idpemda = '10020010012001079'</v>
      </c>
      <c r="AD769" s="79">
        <f>ROWS($B$13:B769)</f>
        <v>757</v>
      </c>
      <c r="AE769" s="79" t="str">
        <f>IF(W769='kk4-7'!$A$1, AD769, "")</f>
        <v/>
      </c>
      <c r="AF769" s="79" t="str">
        <f t="shared" si="96"/>
        <v/>
      </c>
    </row>
    <row r="770" spans="1:32" x14ac:dyDescent="0.25">
      <c r="A770" s="122">
        <f t="shared" si="97"/>
        <v>758</v>
      </c>
      <c r="B770" s="80" t="s">
        <v>1592</v>
      </c>
      <c r="C770" s="122">
        <v>2</v>
      </c>
      <c r="D770" s="79" t="s">
        <v>1575</v>
      </c>
      <c r="E770" s="79" t="s">
        <v>1576</v>
      </c>
      <c r="F770" s="120">
        <v>8</v>
      </c>
      <c r="G770" s="79">
        <v>2020</v>
      </c>
      <c r="H770" s="81" t="s">
        <v>1586</v>
      </c>
      <c r="I770" s="81" t="s">
        <v>1587</v>
      </c>
      <c r="J770" s="81" t="s">
        <v>114</v>
      </c>
      <c r="K770" s="79" t="s">
        <v>377</v>
      </c>
      <c r="L770" s="116" t="s">
        <v>114</v>
      </c>
      <c r="N770" s="79" t="s">
        <v>149</v>
      </c>
      <c r="O770" s="166">
        <v>1</v>
      </c>
      <c r="P770" s="83">
        <v>11615000</v>
      </c>
      <c r="Q770" s="79" t="s">
        <v>1588</v>
      </c>
      <c r="S770" s="122">
        <v>1</v>
      </c>
      <c r="T770" s="117">
        <v>27</v>
      </c>
      <c r="V770" s="79" t="str">
        <f>IF(AND(C770=2, T770&lt;&gt;""), _xlfn.IFNA(VLOOKUP(T770,'kk1'!$B$10:$C$109, 2, FALSE), ""), "")</f>
        <v>Balai Penyuluh COLOMADU</v>
      </c>
      <c r="W770" s="117">
        <v>1</v>
      </c>
      <c r="X770" s="79" t="str">
        <f t="shared" si="90"/>
        <v>Baik</v>
      </c>
      <c r="Y770" s="79" t="str">
        <f t="shared" si="91"/>
        <v>Benar</v>
      </c>
      <c r="Z770" s="79">
        <f t="shared" si="92"/>
        <v>1</v>
      </c>
      <c r="AA770" s="79" t="str">
        <f t="shared" si="93"/>
        <v>update ta_kib_b set kd_ruang = 27 where idpemda = '10020010012001080'</v>
      </c>
      <c r="AB770" s="79" t="str">
        <f t="shared" si="94"/>
        <v>Ta_Fn_KIB_B_Sensus</v>
      </c>
      <c r="AC770" s="79" t="str">
        <f t="shared" si="95"/>
        <v>update Ta_Fn_KIB_B_Sensus set sensus = 1 where idpemda = '10020010012001080'</v>
      </c>
      <c r="AD770" s="79">
        <f>ROWS($B$13:B770)</f>
        <v>758</v>
      </c>
      <c r="AE770" s="79" t="str">
        <f>IF(W770='kk4-7'!$A$1, AD770, "")</f>
        <v/>
      </c>
      <c r="AF770" s="79" t="str">
        <f t="shared" si="96"/>
        <v/>
      </c>
    </row>
    <row r="771" spans="1:32" x14ac:dyDescent="0.25">
      <c r="A771" s="122">
        <f t="shared" si="97"/>
        <v>759</v>
      </c>
      <c r="B771" s="80" t="s">
        <v>1593</v>
      </c>
      <c r="C771" s="122">
        <v>2</v>
      </c>
      <c r="D771" s="79" t="s">
        <v>1575</v>
      </c>
      <c r="E771" s="79" t="s">
        <v>1576</v>
      </c>
      <c r="F771" s="120">
        <v>9</v>
      </c>
      <c r="G771" s="79">
        <v>2020</v>
      </c>
      <c r="H771" s="81" t="s">
        <v>1586</v>
      </c>
      <c r="I771" s="81" t="s">
        <v>1587</v>
      </c>
      <c r="J771" s="81" t="s">
        <v>114</v>
      </c>
      <c r="K771" s="79" t="s">
        <v>377</v>
      </c>
      <c r="L771" s="116" t="s">
        <v>114</v>
      </c>
      <c r="N771" s="79" t="s">
        <v>149</v>
      </c>
      <c r="O771" s="166">
        <v>1</v>
      </c>
      <c r="P771" s="83">
        <v>11615000</v>
      </c>
      <c r="Q771" s="79" t="s">
        <v>1588</v>
      </c>
      <c r="S771" s="122">
        <v>1</v>
      </c>
      <c r="T771" s="117">
        <v>21</v>
      </c>
      <c r="V771" s="79" t="str">
        <f>IF(AND(C771=2, T771&lt;&gt;""), _xlfn.IFNA(VLOOKUP(T771,'kk1'!$B$10:$C$109, 2, FALSE), ""), "")</f>
        <v>Balai Penyuluh TAWANGMANGU</v>
      </c>
      <c r="W771" s="117">
        <v>1</v>
      </c>
      <c r="X771" s="79" t="str">
        <f t="shared" si="90"/>
        <v>Baik</v>
      </c>
      <c r="Y771" s="79" t="str">
        <f t="shared" si="91"/>
        <v>Benar</v>
      </c>
      <c r="Z771" s="79">
        <f t="shared" si="92"/>
        <v>1</v>
      </c>
      <c r="AA771" s="79" t="str">
        <f t="shared" si="93"/>
        <v>update ta_kib_b set kd_ruang = 21 where idpemda = '10020010012001081'</v>
      </c>
      <c r="AB771" s="79" t="str">
        <f t="shared" si="94"/>
        <v>Ta_Fn_KIB_B_Sensus</v>
      </c>
      <c r="AC771" s="79" t="str">
        <f t="shared" si="95"/>
        <v>update Ta_Fn_KIB_B_Sensus set sensus = 1 where idpemda = '10020010012001081'</v>
      </c>
      <c r="AD771" s="79">
        <f>ROWS($B$13:B771)</f>
        <v>759</v>
      </c>
      <c r="AE771" s="79" t="str">
        <f>IF(W771='kk4-7'!$A$1, AD771, "")</f>
        <v/>
      </c>
      <c r="AF771" s="79" t="str">
        <f t="shared" si="96"/>
        <v/>
      </c>
    </row>
    <row r="772" spans="1:32" x14ac:dyDescent="0.25">
      <c r="A772" s="122">
        <f t="shared" si="97"/>
        <v>760</v>
      </c>
      <c r="B772" s="80" t="s">
        <v>1594</v>
      </c>
      <c r="C772" s="122">
        <v>2</v>
      </c>
      <c r="D772" s="79" t="s">
        <v>1575</v>
      </c>
      <c r="E772" s="79" t="s">
        <v>1576</v>
      </c>
      <c r="F772" s="120">
        <v>10</v>
      </c>
      <c r="G772" s="79">
        <v>2020</v>
      </c>
      <c r="H772" s="81" t="s">
        <v>1586</v>
      </c>
      <c r="I772" s="81" t="s">
        <v>1587</v>
      </c>
      <c r="J772" s="81" t="s">
        <v>114</v>
      </c>
      <c r="K772" s="79" t="s">
        <v>377</v>
      </c>
      <c r="L772" s="116" t="s">
        <v>114</v>
      </c>
      <c r="N772" s="79" t="s">
        <v>149</v>
      </c>
      <c r="O772" s="166">
        <v>1</v>
      </c>
      <c r="P772" s="83">
        <v>11615000</v>
      </c>
      <c r="Q772" s="79" t="s">
        <v>1588</v>
      </c>
      <c r="S772" s="122">
        <v>1</v>
      </c>
      <c r="T772" s="117">
        <v>28</v>
      </c>
      <c r="V772" s="79" t="str">
        <f>IF(AND(C772=2, T772&lt;&gt;""), _xlfn.IFNA(VLOOKUP(T772,'kk1'!$B$10:$C$109, 2, FALSE), ""), "")</f>
        <v>Balai Penyuluh GONDANGREJO</v>
      </c>
      <c r="W772" s="117">
        <v>1</v>
      </c>
      <c r="X772" s="79" t="str">
        <f t="shared" si="90"/>
        <v>Baik</v>
      </c>
      <c r="Y772" s="79" t="str">
        <f t="shared" si="91"/>
        <v>Benar</v>
      </c>
      <c r="Z772" s="79">
        <f t="shared" si="92"/>
        <v>1</v>
      </c>
      <c r="AA772" s="79" t="str">
        <f t="shared" si="93"/>
        <v>update ta_kib_b set kd_ruang = 28 where idpemda = '10020010012001082'</v>
      </c>
      <c r="AB772" s="79" t="str">
        <f t="shared" si="94"/>
        <v>Ta_Fn_KIB_B_Sensus</v>
      </c>
      <c r="AC772" s="79" t="str">
        <f t="shared" si="95"/>
        <v>update Ta_Fn_KIB_B_Sensus set sensus = 1 where idpemda = '10020010012001082'</v>
      </c>
      <c r="AD772" s="79">
        <f>ROWS($B$13:B772)</f>
        <v>760</v>
      </c>
      <c r="AE772" s="79" t="str">
        <f>IF(W772='kk4-7'!$A$1, AD772, "")</f>
        <v/>
      </c>
      <c r="AF772" s="79" t="str">
        <f t="shared" si="96"/>
        <v/>
      </c>
    </row>
    <row r="773" spans="1:32" x14ac:dyDescent="0.25">
      <c r="A773" s="122">
        <f t="shared" si="97"/>
        <v>761</v>
      </c>
      <c r="B773" s="80" t="s">
        <v>1595</v>
      </c>
      <c r="C773" s="122">
        <v>2</v>
      </c>
      <c r="D773" s="79" t="s">
        <v>1575</v>
      </c>
      <c r="E773" s="79" t="s">
        <v>1576</v>
      </c>
      <c r="F773" s="120">
        <v>11</v>
      </c>
      <c r="G773" s="79">
        <v>2020</v>
      </c>
      <c r="H773" s="81" t="s">
        <v>1586</v>
      </c>
      <c r="I773" s="81" t="s">
        <v>1587</v>
      </c>
      <c r="J773" s="81" t="s">
        <v>114</v>
      </c>
      <c r="K773" s="79" t="s">
        <v>377</v>
      </c>
      <c r="L773" s="116" t="s">
        <v>114</v>
      </c>
      <c r="N773" s="79" t="s">
        <v>149</v>
      </c>
      <c r="O773" s="166">
        <v>1</v>
      </c>
      <c r="P773" s="83">
        <v>11615000</v>
      </c>
      <c r="Q773" s="79" t="s">
        <v>1588</v>
      </c>
      <c r="S773" s="122">
        <v>1</v>
      </c>
      <c r="T773" s="117">
        <v>18</v>
      </c>
      <c r="V773" s="79" t="str">
        <f>IF(AND(C773=2, T773&lt;&gt;""), _xlfn.IFNA(VLOOKUP(T773,'kk1'!$B$10:$C$109, 2, FALSE), ""), "")</f>
        <v>Balai Penyuluh JUMAPOLO</v>
      </c>
      <c r="W773" s="117">
        <v>1</v>
      </c>
      <c r="X773" s="79" t="str">
        <f t="shared" si="90"/>
        <v>Baik</v>
      </c>
      <c r="Y773" s="79" t="str">
        <f t="shared" si="91"/>
        <v>Benar</v>
      </c>
      <c r="Z773" s="79">
        <f t="shared" si="92"/>
        <v>1</v>
      </c>
      <c r="AA773" s="79" t="str">
        <f t="shared" si="93"/>
        <v>update ta_kib_b set kd_ruang = 18 where idpemda = '10020010012001083'</v>
      </c>
      <c r="AB773" s="79" t="str">
        <f t="shared" si="94"/>
        <v>Ta_Fn_KIB_B_Sensus</v>
      </c>
      <c r="AC773" s="79" t="str">
        <f t="shared" si="95"/>
        <v>update Ta_Fn_KIB_B_Sensus set sensus = 1 where idpemda = '10020010012001083'</v>
      </c>
      <c r="AD773" s="79">
        <f>ROWS($B$13:B773)</f>
        <v>761</v>
      </c>
      <c r="AE773" s="79" t="str">
        <f>IF(W773='kk4-7'!$A$1, AD773, "")</f>
        <v/>
      </c>
      <c r="AF773" s="79" t="str">
        <f t="shared" si="96"/>
        <v/>
      </c>
    </row>
    <row r="774" spans="1:32" x14ac:dyDescent="0.25">
      <c r="A774" s="122">
        <f t="shared" si="97"/>
        <v>762</v>
      </c>
      <c r="B774" s="80" t="s">
        <v>1596</v>
      </c>
      <c r="C774" s="122">
        <v>2</v>
      </c>
      <c r="D774" s="79" t="s">
        <v>1597</v>
      </c>
      <c r="E774" s="79" t="s">
        <v>1598</v>
      </c>
      <c r="F774" s="120">
        <v>1</v>
      </c>
      <c r="G774" s="79">
        <v>2003</v>
      </c>
      <c r="H774" s="81" t="s">
        <v>1599</v>
      </c>
      <c r="J774" s="81" t="s">
        <v>114</v>
      </c>
      <c r="K774" s="79" t="s">
        <v>594</v>
      </c>
      <c r="N774" s="79" t="s">
        <v>344</v>
      </c>
      <c r="O774" s="166">
        <v>1</v>
      </c>
      <c r="P774" s="83">
        <v>75000</v>
      </c>
      <c r="S774" s="122">
        <v>1</v>
      </c>
      <c r="T774" s="117">
        <v>8</v>
      </c>
      <c r="V774" s="79" t="str">
        <f>IF(AND(C774=2, T774&lt;&gt;""), _xlfn.IFNA(VLOOKUP(T774,'kk1'!$B$10:$C$109, 2, FALSE), ""), "")</f>
        <v>Ruang Sekretariat</v>
      </c>
      <c r="W774" s="117">
        <v>3</v>
      </c>
      <c r="X774" s="79" t="str">
        <f t="shared" si="90"/>
        <v>Rusak Berat</v>
      </c>
      <c r="Y774" s="79" t="str">
        <f t="shared" si="91"/>
        <v>Benar</v>
      </c>
      <c r="Z774" s="79">
        <f t="shared" si="92"/>
        <v>1</v>
      </c>
      <c r="AA774" s="79" t="str">
        <f t="shared" si="93"/>
        <v>update ta_kib_b set kd_ruang = 8 where idpemda = '10020010012000769'</v>
      </c>
      <c r="AB774" s="79" t="str">
        <f t="shared" si="94"/>
        <v>Ta_Fn_KIB_B_Sensus</v>
      </c>
      <c r="AC774" s="79" t="str">
        <f t="shared" si="95"/>
        <v>update Ta_Fn_KIB_B_Sensus set sensus = 3 where idpemda = '10020010012000769'</v>
      </c>
      <c r="AD774" s="79">
        <f>ROWS($B$13:B774)</f>
        <v>762</v>
      </c>
      <c r="AE774" s="79" t="str">
        <f>IF(W774='kk4-7'!$A$1, AD774, "")</f>
        <v/>
      </c>
      <c r="AF774" s="79" t="str">
        <f t="shared" si="96"/>
        <v/>
      </c>
    </row>
    <row r="775" spans="1:32" x14ac:dyDescent="0.25">
      <c r="A775" s="122">
        <f t="shared" si="97"/>
        <v>763</v>
      </c>
      <c r="B775" s="80" t="s">
        <v>1600</v>
      </c>
      <c r="C775" s="122">
        <v>2</v>
      </c>
      <c r="D775" s="79" t="s">
        <v>1597</v>
      </c>
      <c r="E775" s="79" t="s">
        <v>1598</v>
      </c>
      <c r="F775" s="120">
        <v>2</v>
      </c>
      <c r="G775" s="79">
        <v>2016</v>
      </c>
      <c r="H775" s="81" t="s">
        <v>1143</v>
      </c>
      <c r="I775" s="81" t="s">
        <v>1601</v>
      </c>
      <c r="J775" s="81" t="s">
        <v>114</v>
      </c>
      <c r="K775" s="79" t="s">
        <v>656</v>
      </c>
      <c r="N775" s="79" t="s">
        <v>149</v>
      </c>
      <c r="O775" s="166">
        <v>1</v>
      </c>
      <c r="P775" s="83">
        <v>12000000</v>
      </c>
      <c r="Q775" s="79" t="s">
        <v>1602</v>
      </c>
      <c r="S775" s="122">
        <v>1</v>
      </c>
      <c r="T775" s="117">
        <v>3</v>
      </c>
      <c r="V775" s="79" t="str">
        <f>IF(AND(C775=2, T775&lt;&gt;""), _xlfn.IFNA(VLOOKUP(T775,'kk1'!$B$10:$C$109, 2, FALSE), ""), "")</f>
        <v>Ruang Penjaga</v>
      </c>
      <c r="W775" s="117">
        <v>2</v>
      </c>
      <c r="X775" s="79" t="str">
        <f t="shared" si="90"/>
        <v>Kurang Baik</v>
      </c>
      <c r="Y775" s="79" t="str">
        <f t="shared" si="91"/>
        <v>Benar</v>
      </c>
      <c r="Z775" s="79">
        <f t="shared" si="92"/>
        <v>1</v>
      </c>
      <c r="AA775" s="79" t="str">
        <f t="shared" si="93"/>
        <v>update ta_kib_b set kd_ruang = 3 where idpemda = '10020010012000781'</v>
      </c>
      <c r="AB775" s="79" t="str">
        <f t="shared" si="94"/>
        <v>Ta_Fn_KIB_B_Sensus</v>
      </c>
      <c r="AC775" s="79" t="str">
        <f t="shared" si="95"/>
        <v>update Ta_Fn_KIB_B_Sensus set sensus = 2 where idpemda = '10020010012000781'</v>
      </c>
      <c r="AD775" s="79">
        <f>ROWS($B$13:B775)</f>
        <v>763</v>
      </c>
      <c r="AE775" s="79" t="str">
        <f>IF(W775='kk4-7'!$A$1, AD775, "")</f>
        <v/>
      </c>
      <c r="AF775" s="79" t="str">
        <f t="shared" si="96"/>
        <v/>
      </c>
    </row>
    <row r="776" spans="1:32" x14ac:dyDescent="0.25">
      <c r="A776" s="122">
        <f t="shared" si="97"/>
        <v>764</v>
      </c>
      <c r="B776" s="80" t="s">
        <v>1603</v>
      </c>
      <c r="C776" s="122">
        <v>2</v>
      </c>
      <c r="D776" s="79" t="s">
        <v>1604</v>
      </c>
      <c r="E776" s="79" t="s">
        <v>1605</v>
      </c>
      <c r="F776" s="120">
        <v>1</v>
      </c>
      <c r="G776" s="79">
        <v>2017</v>
      </c>
      <c r="H776" s="81" t="s">
        <v>1606</v>
      </c>
      <c r="I776" s="81" t="s">
        <v>1607</v>
      </c>
      <c r="J776" s="81" t="s">
        <v>114</v>
      </c>
      <c r="K776" s="79" t="s">
        <v>1608</v>
      </c>
      <c r="L776" s="116" t="s">
        <v>1609</v>
      </c>
      <c r="N776" s="79" t="s">
        <v>149</v>
      </c>
      <c r="O776" s="166">
        <v>1</v>
      </c>
      <c r="P776" s="83">
        <v>7050900</v>
      </c>
      <c r="Q776" s="79" t="s">
        <v>1610</v>
      </c>
      <c r="S776" s="122">
        <v>1</v>
      </c>
      <c r="T776" s="117">
        <v>17</v>
      </c>
      <c r="V776" s="79" t="str">
        <f>IF(AND(C776=2, T776&lt;&gt;""), _xlfn.IFNA(VLOOKUP(T776,'kk1'!$B$10:$C$109, 2, FALSE), ""), "")</f>
        <v>Balai Penyuluh JATIYOSO</v>
      </c>
      <c r="W776" s="117">
        <v>2</v>
      </c>
      <c r="X776" s="79" t="str">
        <f t="shared" si="90"/>
        <v>Kurang Baik</v>
      </c>
      <c r="Y776" s="79" t="str">
        <f t="shared" si="91"/>
        <v>Benar</v>
      </c>
      <c r="Z776" s="79">
        <f t="shared" si="92"/>
        <v>1</v>
      </c>
      <c r="AA776" s="79" t="str">
        <f t="shared" si="93"/>
        <v>update ta_kib_b set kd_ruang = 17 where idpemda = '10020010012000809'</v>
      </c>
      <c r="AB776" s="79" t="str">
        <f t="shared" si="94"/>
        <v>Ta_Fn_KIB_B_Sensus</v>
      </c>
      <c r="AC776" s="79" t="str">
        <f t="shared" si="95"/>
        <v>update Ta_Fn_KIB_B_Sensus set sensus = 2 where idpemda = '10020010012000809'</v>
      </c>
      <c r="AD776" s="79">
        <f>ROWS($B$13:B776)</f>
        <v>764</v>
      </c>
      <c r="AE776" s="79" t="str">
        <f>IF(W776='kk4-7'!$A$1, AD776, "")</f>
        <v/>
      </c>
      <c r="AF776" s="79" t="str">
        <f t="shared" si="96"/>
        <v/>
      </c>
    </row>
    <row r="777" spans="1:32" x14ac:dyDescent="0.25">
      <c r="A777" s="122">
        <f t="shared" si="97"/>
        <v>765</v>
      </c>
      <c r="B777" s="80" t="s">
        <v>1611</v>
      </c>
      <c r="C777" s="122">
        <v>2</v>
      </c>
      <c r="D777" s="79" t="s">
        <v>1604</v>
      </c>
      <c r="E777" s="79" t="s">
        <v>1605</v>
      </c>
      <c r="F777" s="120">
        <v>2</v>
      </c>
      <c r="G777" s="79">
        <v>2017</v>
      </c>
      <c r="H777" s="81" t="s">
        <v>1606</v>
      </c>
      <c r="I777" s="81" t="s">
        <v>1607</v>
      </c>
      <c r="J777" s="81" t="s">
        <v>114</v>
      </c>
      <c r="K777" s="79" t="s">
        <v>1608</v>
      </c>
      <c r="L777" s="116" t="s">
        <v>1609</v>
      </c>
      <c r="N777" s="79" t="s">
        <v>149</v>
      </c>
      <c r="O777" s="166">
        <v>1</v>
      </c>
      <c r="P777" s="83">
        <v>7050900</v>
      </c>
      <c r="Q777" s="79" t="s">
        <v>1610</v>
      </c>
      <c r="S777" s="122">
        <v>1</v>
      </c>
      <c r="T777" s="117">
        <v>17</v>
      </c>
      <c r="V777" s="79" t="str">
        <f>IF(AND(C777=2, T777&lt;&gt;""), _xlfn.IFNA(VLOOKUP(T777,'kk1'!$B$10:$C$109, 2, FALSE), ""), "")</f>
        <v>Balai Penyuluh JATIYOSO</v>
      </c>
      <c r="W777" s="117">
        <v>2</v>
      </c>
      <c r="X777" s="79" t="str">
        <f t="shared" si="90"/>
        <v>Kurang Baik</v>
      </c>
      <c r="Y777" s="79" t="str">
        <f t="shared" si="91"/>
        <v>Benar</v>
      </c>
      <c r="Z777" s="79">
        <f t="shared" si="92"/>
        <v>1</v>
      </c>
      <c r="AA777" s="79" t="str">
        <f t="shared" si="93"/>
        <v>update ta_kib_b set kd_ruang = 17 where idpemda = '10020010012000810'</v>
      </c>
      <c r="AB777" s="79" t="str">
        <f t="shared" si="94"/>
        <v>Ta_Fn_KIB_B_Sensus</v>
      </c>
      <c r="AC777" s="79" t="str">
        <f t="shared" si="95"/>
        <v>update Ta_Fn_KIB_B_Sensus set sensus = 2 where idpemda = '10020010012000810'</v>
      </c>
      <c r="AD777" s="79">
        <f>ROWS($B$13:B777)</f>
        <v>765</v>
      </c>
      <c r="AE777" s="79" t="str">
        <f>IF(W777='kk4-7'!$A$1, AD777, "")</f>
        <v/>
      </c>
      <c r="AF777" s="79" t="str">
        <f t="shared" si="96"/>
        <v/>
      </c>
    </row>
    <row r="778" spans="1:32" x14ac:dyDescent="0.25">
      <c r="A778" s="122">
        <f t="shared" si="97"/>
        <v>766</v>
      </c>
      <c r="B778" s="80" t="s">
        <v>1612</v>
      </c>
      <c r="C778" s="122">
        <v>2</v>
      </c>
      <c r="D778" s="79" t="s">
        <v>1604</v>
      </c>
      <c r="E778" s="79" t="s">
        <v>1605</v>
      </c>
      <c r="F778" s="120">
        <v>3</v>
      </c>
      <c r="G778" s="79">
        <v>2017</v>
      </c>
      <c r="H778" s="81" t="s">
        <v>1606</v>
      </c>
      <c r="I778" s="81" t="s">
        <v>1607</v>
      </c>
      <c r="J778" s="81" t="s">
        <v>114</v>
      </c>
      <c r="K778" s="79" t="s">
        <v>1608</v>
      </c>
      <c r="L778" s="116" t="s">
        <v>1609</v>
      </c>
      <c r="N778" s="79" t="s">
        <v>149</v>
      </c>
      <c r="O778" s="166">
        <v>1</v>
      </c>
      <c r="P778" s="83">
        <v>7050900</v>
      </c>
      <c r="Q778" s="79" t="s">
        <v>1610</v>
      </c>
      <c r="S778" s="122">
        <v>1</v>
      </c>
      <c r="T778" s="117">
        <v>31</v>
      </c>
      <c r="V778" s="79" t="str">
        <f>IF(AND(C778=2, T778&lt;&gt;""), _xlfn.IFNA(VLOOKUP(T778,'kk1'!$B$10:$C$109, 2, FALSE), ""), "")</f>
        <v>Balai Penyuluh KERJO</v>
      </c>
      <c r="W778" s="117">
        <v>2</v>
      </c>
      <c r="X778" s="79" t="str">
        <f t="shared" si="90"/>
        <v>Kurang Baik</v>
      </c>
      <c r="Y778" s="79" t="str">
        <f t="shared" si="91"/>
        <v>Benar</v>
      </c>
      <c r="Z778" s="79">
        <f t="shared" si="92"/>
        <v>1</v>
      </c>
      <c r="AA778" s="79" t="str">
        <f t="shared" si="93"/>
        <v>update ta_kib_b set kd_ruang = 31 where idpemda = '10020010012000811'</v>
      </c>
      <c r="AB778" s="79" t="str">
        <f t="shared" si="94"/>
        <v>Ta_Fn_KIB_B_Sensus</v>
      </c>
      <c r="AC778" s="79" t="str">
        <f t="shared" si="95"/>
        <v>update Ta_Fn_KIB_B_Sensus set sensus = 2 where idpemda = '10020010012000811'</v>
      </c>
      <c r="AD778" s="79">
        <f>ROWS($B$13:B778)</f>
        <v>766</v>
      </c>
      <c r="AE778" s="79" t="str">
        <f>IF(W778='kk4-7'!$A$1, AD778, "")</f>
        <v/>
      </c>
      <c r="AF778" s="79" t="str">
        <f t="shared" si="96"/>
        <v/>
      </c>
    </row>
    <row r="779" spans="1:32" x14ac:dyDescent="0.25">
      <c r="A779" s="122">
        <f t="shared" si="97"/>
        <v>767</v>
      </c>
      <c r="B779" s="80" t="s">
        <v>1613</v>
      </c>
      <c r="C779" s="122">
        <v>2</v>
      </c>
      <c r="D779" s="79" t="s">
        <v>1604</v>
      </c>
      <c r="E779" s="79" t="s">
        <v>1605</v>
      </c>
      <c r="F779" s="120">
        <v>4</v>
      </c>
      <c r="G779" s="79">
        <v>2017</v>
      </c>
      <c r="H779" s="81" t="s">
        <v>1606</v>
      </c>
      <c r="I779" s="81" t="s">
        <v>1607</v>
      </c>
      <c r="J779" s="81" t="s">
        <v>114</v>
      </c>
      <c r="K779" s="79" t="s">
        <v>1608</v>
      </c>
      <c r="L779" s="116" t="s">
        <v>1609</v>
      </c>
      <c r="N779" s="79" t="s">
        <v>149</v>
      </c>
      <c r="O779" s="166">
        <v>1</v>
      </c>
      <c r="P779" s="83">
        <v>7050900</v>
      </c>
      <c r="Q779" s="79" t="s">
        <v>1610</v>
      </c>
      <c r="S779" s="122">
        <v>1</v>
      </c>
      <c r="T779" s="117">
        <v>31</v>
      </c>
      <c r="V779" s="79" t="str">
        <f>IF(AND(C779=2, T779&lt;&gt;""), _xlfn.IFNA(VLOOKUP(T779,'kk1'!$B$10:$C$109, 2, FALSE), ""), "")</f>
        <v>Balai Penyuluh KERJO</v>
      </c>
      <c r="W779" s="117">
        <v>2</v>
      </c>
      <c r="X779" s="79" t="str">
        <f t="shared" si="90"/>
        <v>Kurang Baik</v>
      </c>
      <c r="Y779" s="79" t="str">
        <f t="shared" si="91"/>
        <v>Benar</v>
      </c>
      <c r="Z779" s="79">
        <f t="shared" si="92"/>
        <v>1</v>
      </c>
      <c r="AA779" s="79" t="str">
        <f t="shared" si="93"/>
        <v>update ta_kib_b set kd_ruang = 31 where idpemda = '10020010012000812'</v>
      </c>
      <c r="AB779" s="79" t="str">
        <f t="shared" si="94"/>
        <v>Ta_Fn_KIB_B_Sensus</v>
      </c>
      <c r="AC779" s="79" t="str">
        <f t="shared" si="95"/>
        <v>update Ta_Fn_KIB_B_Sensus set sensus = 2 where idpemda = '10020010012000812'</v>
      </c>
      <c r="AD779" s="79">
        <f>ROWS($B$13:B779)</f>
        <v>767</v>
      </c>
      <c r="AE779" s="79" t="str">
        <f>IF(W779='kk4-7'!$A$1, AD779, "")</f>
        <v/>
      </c>
      <c r="AF779" s="79" t="str">
        <f t="shared" si="96"/>
        <v/>
      </c>
    </row>
    <row r="780" spans="1:32" x14ac:dyDescent="0.25">
      <c r="A780" s="122">
        <f t="shared" si="97"/>
        <v>768</v>
      </c>
      <c r="B780" s="80" t="s">
        <v>1614</v>
      </c>
      <c r="C780" s="122">
        <v>2</v>
      </c>
      <c r="D780" s="79" t="s">
        <v>1604</v>
      </c>
      <c r="E780" s="79" t="s">
        <v>1605</v>
      </c>
      <c r="F780" s="120">
        <v>5</v>
      </c>
      <c r="G780" s="79">
        <v>2017</v>
      </c>
      <c r="H780" s="81" t="s">
        <v>1606</v>
      </c>
      <c r="I780" s="81" t="s">
        <v>1607</v>
      </c>
      <c r="J780" s="81" t="s">
        <v>114</v>
      </c>
      <c r="K780" s="79" t="s">
        <v>1608</v>
      </c>
      <c r="L780" s="116" t="s">
        <v>1609</v>
      </c>
      <c r="N780" s="79" t="s">
        <v>149</v>
      </c>
      <c r="O780" s="166">
        <v>1</v>
      </c>
      <c r="P780" s="83">
        <v>7050900</v>
      </c>
      <c r="Q780" s="79" t="s">
        <v>1610</v>
      </c>
      <c r="S780" s="122">
        <v>1</v>
      </c>
      <c r="T780" s="117">
        <v>31</v>
      </c>
      <c r="V780" s="79" t="str">
        <f>IF(AND(C780=2, T780&lt;&gt;""), _xlfn.IFNA(VLOOKUP(T780,'kk1'!$B$10:$C$109, 2, FALSE), ""), "")</f>
        <v>Balai Penyuluh KERJO</v>
      </c>
      <c r="W780" s="117">
        <v>2</v>
      </c>
      <c r="X780" s="79" t="str">
        <f t="shared" si="90"/>
        <v>Kurang Baik</v>
      </c>
      <c r="Y780" s="79" t="str">
        <f t="shared" si="91"/>
        <v>Benar</v>
      </c>
      <c r="Z780" s="79">
        <f t="shared" si="92"/>
        <v>1</v>
      </c>
      <c r="AA780" s="79" t="str">
        <f t="shared" si="93"/>
        <v>update ta_kib_b set kd_ruang = 31 where idpemda = '10020010012000813'</v>
      </c>
      <c r="AB780" s="79" t="str">
        <f t="shared" si="94"/>
        <v>Ta_Fn_KIB_B_Sensus</v>
      </c>
      <c r="AC780" s="79" t="str">
        <f t="shared" si="95"/>
        <v>update Ta_Fn_KIB_B_Sensus set sensus = 2 where idpemda = '10020010012000813'</v>
      </c>
      <c r="AD780" s="79">
        <f>ROWS($B$13:B780)</f>
        <v>768</v>
      </c>
      <c r="AE780" s="79" t="str">
        <f>IF(W780='kk4-7'!$A$1, AD780, "")</f>
        <v/>
      </c>
      <c r="AF780" s="79" t="str">
        <f t="shared" si="96"/>
        <v/>
      </c>
    </row>
    <row r="781" spans="1:32" x14ac:dyDescent="0.25">
      <c r="A781" s="122">
        <f t="shared" si="97"/>
        <v>769</v>
      </c>
      <c r="B781" s="80" t="s">
        <v>1615</v>
      </c>
      <c r="C781" s="122">
        <v>2</v>
      </c>
      <c r="D781" s="79" t="s">
        <v>1604</v>
      </c>
      <c r="E781" s="79" t="s">
        <v>1605</v>
      </c>
      <c r="F781" s="120">
        <v>6</v>
      </c>
      <c r="G781" s="79">
        <v>2017</v>
      </c>
      <c r="H781" s="81" t="s">
        <v>1606</v>
      </c>
      <c r="I781" s="81" t="s">
        <v>1607</v>
      </c>
      <c r="J781" s="81" t="s">
        <v>114</v>
      </c>
      <c r="K781" s="79" t="s">
        <v>1608</v>
      </c>
      <c r="L781" s="116" t="s">
        <v>1609</v>
      </c>
      <c r="N781" s="79" t="s">
        <v>149</v>
      </c>
      <c r="O781" s="166">
        <v>1</v>
      </c>
      <c r="P781" s="83">
        <v>7050900</v>
      </c>
      <c r="Q781" s="79" t="s">
        <v>1610</v>
      </c>
      <c r="S781" s="122">
        <v>1</v>
      </c>
      <c r="T781" s="117">
        <v>29</v>
      </c>
      <c r="V781" s="79" t="str">
        <f>IF(AND(C781=2, T781&lt;&gt;""), _xlfn.IFNA(VLOOKUP(T781,'kk1'!$B$10:$C$109, 2, FALSE), ""), "")</f>
        <v>Balai Penyuluh KEBAKKRAMAT</v>
      </c>
      <c r="W781" s="117">
        <v>3</v>
      </c>
      <c r="X781" s="79" t="str">
        <f t="shared" si="90"/>
        <v>Rusak Berat</v>
      </c>
      <c r="Y781" s="79" t="str">
        <f t="shared" si="91"/>
        <v>Benar</v>
      </c>
      <c r="Z781" s="79">
        <f t="shared" si="92"/>
        <v>1</v>
      </c>
      <c r="AA781" s="79" t="str">
        <f t="shared" si="93"/>
        <v>update ta_kib_b set kd_ruang = 29 where idpemda = '10020010012000814'</v>
      </c>
      <c r="AB781" s="79" t="str">
        <f t="shared" si="94"/>
        <v>Ta_Fn_KIB_B_Sensus</v>
      </c>
      <c r="AC781" s="79" t="str">
        <f t="shared" si="95"/>
        <v>update Ta_Fn_KIB_B_Sensus set sensus = 3 where idpemda = '10020010012000814'</v>
      </c>
      <c r="AD781" s="79">
        <f>ROWS($B$13:B781)</f>
        <v>769</v>
      </c>
      <c r="AE781" s="79" t="str">
        <f>IF(W781='kk4-7'!$A$1, AD781, "")</f>
        <v/>
      </c>
      <c r="AF781" s="79" t="str">
        <f t="shared" si="96"/>
        <v/>
      </c>
    </row>
    <row r="782" spans="1:32" x14ac:dyDescent="0.25">
      <c r="A782" s="122">
        <f t="shared" si="97"/>
        <v>770</v>
      </c>
      <c r="B782" s="80" t="s">
        <v>1616</v>
      </c>
      <c r="C782" s="122">
        <v>2</v>
      </c>
      <c r="D782" s="79" t="s">
        <v>1604</v>
      </c>
      <c r="E782" s="79" t="s">
        <v>1605</v>
      </c>
      <c r="F782" s="120">
        <v>7</v>
      </c>
      <c r="G782" s="79">
        <v>2017</v>
      </c>
      <c r="H782" s="81" t="s">
        <v>1606</v>
      </c>
      <c r="I782" s="81" t="s">
        <v>1607</v>
      </c>
      <c r="J782" s="81" t="s">
        <v>114</v>
      </c>
      <c r="K782" s="79" t="s">
        <v>1608</v>
      </c>
      <c r="L782" s="116" t="s">
        <v>1609</v>
      </c>
      <c r="N782" s="79" t="s">
        <v>149</v>
      </c>
      <c r="O782" s="166">
        <v>1</v>
      </c>
      <c r="P782" s="83">
        <v>7050900</v>
      </c>
      <c r="Q782" s="79" t="s">
        <v>1610</v>
      </c>
      <c r="S782" s="122">
        <v>1</v>
      </c>
      <c r="T782" s="117">
        <v>29</v>
      </c>
      <c r="V782" s="79" t="str">
        <f>IF(AND(C782=2, T782&lt;&gt;""), _xlfn.IFNA(VLOOKUP(T782,'kk1'!$B$10:$C$109, 2, FALSE), ""), "")</f>
        <v>Balai Penyuluh KEBAKKRAMAT</v>
      </c>
      <c r="W782" s="117">
        <v>3</v>
      </c>
      <c r="X782" s="79" t="str">
        <f t="shared" ref="X782:X845" si="98">IF(W782=1,"Baik",IF(W782=2,"Kurang Baik",IF(W782=3,"Rusak Berat",IF(W782=4,"Tidak Ditemukan",""))))</f>
        <v>Rusak Berat</v>
      </c>
      <c r="Y782" s="79" t="str">
        <f t="shared" ref="Y782:Y845" si="99">IF(W782="", "Belum diisi", IF(OR(W782=1, W782=2, W782=3, W782=4), IF(W782&lt;S782, "Salah", "Benar"), "Salah" ))</f>
        <v>Benar</v>
      </c>
      <c r="Z782" s="79">
        <f t="shared" ref="Z782:Z845" si="100">IF(OR(W782="", Y782="Salah"), 0, 1)</f>
        <v>1</v>
      </c>
      <c r="AA782" s="79" t="str">
        <f t="shared" ref="AA782:AA845" si="101">IF(AND(C782=2, T782&lt;&gt;""), "update ta_kib_b set kd_ruang = "&amp;T782&amp;" where idpemda = '"&amp;B782&amp;"'", "")</f>
        <v>update ta_kib_b set kd_ruang = 29 where idpemda = '10020010012000815'</v>
      </c>
      <c r="AB782" s="79" t="str">
        <f t="shared" ref="AB782:AB845" si="102">IF(C782=1, "Ta_Fn_KIB_A_Sensus", IF(C782=2, "Ta_Fn_KIB_B_Sensus", IF(C782=3, "Ta_Fn_KIB_C_Sensus", IF(C782=4, "Ta_Fn_KIB_D_Sensus", IF(C782=5, "Ta_Fn_KIB_E_Sensus", "")))))</f>
        <v>Ta_Fn_KIB_B_Sensus</v>
      </c>
      <c r="AC782" s="79" t="str">
        <f t="shared" ref="AC782:AC845" si="103">IF(AND(W782&lt;&gt;"", AB782&lt;&gt;""), "update "&amp;AB782&amp;" set sensus = "&amp;W782&amp;" where idpemda = '"&amp;B782&amp;"'", "")</f>
        <v>update Ta_Fn_KIB_B_Sensus set sensus = 3 where idpemda = '10020010012000815'</v>
      </c>
      <c r="AD782" s="79">
        <f>ROWS($B$13:B782)</f>
        <v>770</v>
      </c>
      <c r="AE782" s="79" t="str">
        <f>IF(W782='kk4-7'!$A$1, AD782, "")</f>
        <v/>
      </c>
      <c r="AF782" s="79" t="str">
        <f t="shared" ref="AF782:AF845" si="104">IFERROR(SMALL($AE$13:$AE$1063, AD782), "")</f>
        <v/>
      </c>
    </row>
    <row r="783" spans="1:32" x14ac:dyDescent="0.25">
      <c r="A783" s="122">
        <f t="shared" ref="A783:A846" si="105">IF(B783&lt;&gt;"", A782+1, "")</f>
        <v>771</v>
      </c>
      <c r="B783" s="80" t="s">
        <v>1617</v>
      </c>
      <c r="C783" s="122">
        <v>2</v>
      </c>
      <c r="D783" s="79" t="s">
        <v>1604</v>
      </c>
      <c r="E783" s="79" t="s">
        <v>1605</v>
      </c>
      <c r="F783" s="120">
        <v>8</v>
      </c>
      <c r="G783" s="79">
        <v>2017</v>
      </c>
      <c r="H783" s="81" t="s">
        <v>1606</v>
      </c>
      <c r="I783" s="81" t="s">
        <v>1607</v>
      </c>
      <c r="J783" s="81" t="s">
        <v>114</v>
      </c>
      <c r="K783" s="79" t="s">
        <v>1608</v>
      </c>
      <c r="L783" s="116" t="s">
        <v>1609</v>
      </c>
      <c r="N783" s="79" t="s">
        <v>149</v>
      </c>
      <c r="O783" s="166">
        <v>1</v>
      </c>
      <c r="P783" s="83">
        <v>7050900</v>
      </c>
      <c r="Q783" s="79" t="s">
        <v>1610</v>
      </c>
      <c r="S783" s="122">
        <v>1</v>
      </c>
      <c r="T783" s="117">
        <v>20</v>
      </c>
      <c r="V783" s="79" t="str">
        <f>IF(AND(C783=2, T783&lt;&gt;""), _xlfn.IFNA(VLOOKUP(T783,'kk1'!$B$10:$C$109, 2, FALSE), ""), "")</f>
        <v>Balai Penyuluh MATESIH</v>
      </c>
      <c r="W783" s="117">
        <v>2</v>
      </c>
      <c r="X783" s="79" t="str">
        <f t="shared" si="98"/>
        <v>Kurang Baik</v>
      </c>
      <c r="Y783" s="79" t="str">
        <f t="shared" si="99"/>
        <v>Benar</v>
      </c>
      <c r="Z783" s="79">
        <f t="shared" si="100"/>
        <v>1</v>
      </c>
      <c r="AA783" s="79" t="str">
        <f t="shared" si="101"/>
        <v>update ta_kib_b set kd_ruang = 20 where idpemda = '10020010012000816'</v>
      </c>
      <c r="AB783" s="79" t="str">
        <f t="shared" si="102"/>
        <v>Ta_Fn_KIB_B_Sensus</v>
      </c>
      <c r="AC783" s="79" t="str">
        <f t="shared" si="103"/>
        <v>update Ta_Fn_KIB_B_Sensus set sensus = 2 where idpemda = '10020010012000816'</v>
      </c>
      <c r="AD783" s="79">
        <f>ROWS($B$13:B783)</f>
        <v>771</v>
      </c>
      <c r="AE783" s="79" t="str">
        <f>IF(W783='kk4-7'!$A$1, AD783, "")</f>
        <v/>
      </c>
      <c r="AF783" s="79" t="str">
        <f t="shared" si="104"/>
        <v/>
      </c>
    </row>
    <row r="784" spans="1:32" x14ac:dyDescent="0.25">
      <c r="A784" s="122">
        <f t="shared" si="105"/>
        <v>772</v>
      </c>
      <c r="B784" s="80" t="s">
        <v>1618</v>
      </c>
      <c r="C784" s="122">
        <v>2</v>
      </c>
      <c r="D784" s="79" t="s">
        <v>1604</v>
      </c>
      <c r="E784" s="79" t="s">
        <v>1605</v>
      </c>
      <c r="F784" s="120">
        <v>9</v>
      </c>
      <c r="G784" s="79">
        <v>2017</v>
      </c>
      <c r="H784" s="81" t="s">
        <v>1606</v>
      </c>
      <c r="I784" s="81" t="s">
        <v>1607</v>
      </c>
      <c r="J784" s="81" t="s">
        <v>114</v>
      </c>
      <c r="K784" s="79" t="s">
        <v>1608</v>
      </c>
      <c r="L784" s="116" t="s">
        <v>1609</v>
      </c>
      <c r="N784" s="79" t="s">
        <v>149</v>
      </c>
      <c r="O784" s="166">
        <v>1</v>
      </c>
      <c r="P784" s="83">
        <v>7050900</v>
      </c>
      <c r="Q784" s="79" t="s">
        <v>1610</v>
      </c>
      <c r="S784" s="122">
        <v>1</v>
      </c>
      <c r="T784" s="117">
        <v>20</v>
      </c>
      <c r="V784" s="79" t="str">
        <f>IF(AND(C784=2, T784&lt;&gt;""), _xlfn.IFNA(VLOOKUP(T784,'kk1'!$B$10:$C$109, 2, FALSE), ""), "")</f>
        <v>Balai Penyuluh MATESIH</v>
      </c>
      <c r="W784" s="117">
        <v>2</v>
      </c>
      <c r="X784" s="79" t="str">
        <f t="shared" si="98"/>
        <v>Kurang Baik</v>
      </c>
      <c r="Y784" s="79" t="str">
        <f t="shared" si="99"/>
        <v>Benar</v>
      </c>
      <c r="Z784" s="79">
        <f t="shared" si="100"/>
        <v>1</v>
      </c>
      <c r="AA784" s="79" t="str">
        <f t="shared" si="101"/>
        <v>update ta_kib_b set kd_ruang = 20 where idpemda = '10020010012000817'</v>
      </c>
      <c r="AB784" s="79" t="str">
        <f t="shared" si="102"/>
        <v>Ta_Fn_KIB_B_Sensus</v>
      </c>
      <c r="AC784" s="79" t="str">
        <f t="shared" si="103"/>
        <v>update Ta_Fn_KIB_B_Sensus set sensus = 2 where idpemda = '10020010012000817'</v>
      </c>
      <c r="AD784" s="79">
        <f>ROWS($B$13:B784)</f>
        <v>772</v>
      </c>
      <c r="AE784" s="79" t="str">
        <f>IF(W784='kk4-7'!$A$1, AD784, "")</f>
        <v/>
      </c>
      <c r="AF784" s="79" t="str">
        <f t="shared" si="104"/>
        <v/>
      </c>
    </row>
    <row r="785" spans="1:32" x14ac:dyDescent="0.25">
      <c r="A785" s="122">
        <f t="shared" si="105"/>
        <v>773</v>
      </c>
      <c r="B785" s="80" t="s">
        <v>1619</v>
      </c>
      <c r="C785" s="122">
        <v>2</v>
      </c>
      <c r="D785" s="79" t="s">
        <v>1604</v>
      </c>
      <c r="E785" s="79" t="s">
        <v>1605</v>
      </c>
      <c r="F785" s="120">
        <v>10</v>
      </c>
      <c r="G785" s="79">
        <v>2017</v>
      </c>
      <c r="H785" s="81" t="s">
        <v>1606</v>
      </c>
      <c r="I785" s="81" t="s">
        <v>1607</v>
      </c>
      <c r="J785" s="81" t="s">
        <v>114</v>
      </c>
      <c r="K785" s="79" t="s">
        <v>1608</v>
      </c>
      <c r="L785" s="116" t="s">
        <v>1609</v>
      </c>
      <c r="N785" s="79" t="s">
        <v>149</v>
      </c>
      <c r="O785" s="166">
        <v>1</v>
      </c>
      <c r="P785" s="83">
        <v>7050900</v>
      </c>
      <c r="Q785" s="79" t="s">
        <v>1610</v>
      </c>
      <c r="S785" s="122">
        <v>1</v>
      </c>
      <c r="T785" s="117">
        <v>8</v>
      </c>
      <c r="V785" s="79" t="str">
        <f>IF(AND(C785=2, T785&lt;&gt;""), _xlfn.IFNA(VLOOKUP(T785,'kk1'!$B$10:$C$109, 2, FALSE), ""), "")</f>
        <v>Ruang Sekretariat</v>
      </c>
      <c r="W785" s="117">
        <v>2</v>
      </c>
      <c r="X785" s="79" t="str">
        <f t="shared" si="98"/>
        <v>Kurang Baik</v>
      </c>
      <c r="Y785" s="79" t="str">
        <f t="shared" si="99"/>
        <v>Benar</v>
      </c>
      <c r="Z785" s="79">
        <f t="shared" si="100"/>
        <v>1</v>
      </c>
      <c r="AA785" s="79" t="str">
        <f t="shared" si="101"/>
        <v>update ta_kib_b set kd_ruang = 8 where idpemda = '10020010012000818'</v>
      </c>
      <c r="AB785" s="79" t="str">
        <f t="shared" si="102"/>
        <v>Ta_Fn_KIB_B_Sensus</v>
      </c>
      <c r="AC785" s="79" t="str">
        <f t="shared" si="103"/>
        <v>update Ta_Fn_KIB_B_Sensus set sensus = 2 where idpemda = '10020010012000818'</v>
      </c>
      <c r="AD785" s="79">
        <f>ROWS($B$13:B785)</f>
        <v>773</v>
      </c>
      <c r="AE785" s="79" t="str">
        <f>IF(W785='kk4-7'!$A$1, AD785, "")</f>
        <v/>
      </c>
      <c r="AF785" s="79" t="str">
        <f t="shared" si="104"/>
        <v/>
      </c>
    </row>
    <row r="786" spans="1:32" x14ac:dyDescent="0.25">
      <c r="A786" s="122">
        <f t="shared" si="105"/>
        <v>774</v>
      </c>
      <c r="B786" s="80" t="s">
        <v>1620</v>
      </c>
      <c r="C786" s="122">
        <v>2</v>
      </c>
      <c r="D786" s="79" t="s">
        <v>1604</v>
      </c>
      <c r="E786" s="79" t="s">
        <v>1605</v>
      </c>
      <c r="F786" s="120">
        <v>11</v>
      </c>
      <c r="G786" s="79">
        <v>2017</v>
      </c>
      <c r="H786" s="81" t="s">
        <v>1606</v>
      </c>
      <c r="I786" s="81" t="s">
        <v>1607</v>
      </c>
      <c r="J786" s="81" t="s">
        <v>114</v>
      </c>
      <c r="K786" s="79" t="s">
        <v>1608</v>
      </c>
      <c r="L786" s="116" t="s">
        <v>1609</v>
      </c>
      <c r="N786" s="79" t="s">
        <v>149</v>
      </c>
      <c r="O786" s="166">
        <v>1</v>
      </c>
      <c r="P786" s="83">
        <v>7050900</v>
      </c>
      <c r="Q786" s="79" t="s">
        <v>1610</v>
      </c>
      <c r="S786" s="122">
        <v>1</v>
      </c>
      <c r="T786" s="117">
        <v>8</v>
      </c>
      <c r="V786" s="79" t="str">
        <f>IF(AND(C786=2, T786&lt;&gt;""), _xlfn.IFNA(VLOOKUP(T786,'kk1'!$B$10:$C$109, 2, FALSE), ""), "")</f>
        <v>Ruang Sekretariat</v>
      </c>
      <c r="W786" s="117">
        <v>2</v>
      </c>
      <c r="X786" s="79" t="str">
        <f t="shared" si="98"/>
        <v>Kurang Baik</v>
      </c>
      <c r="Y786" s="79" t="str">
        <f t="shared" si="99"/>
        <v>Benar</v>
      </c>
      <c r="Z786" s="79">
        <f t="shared" si="100"/>
        <v>1</v>
      </c>
      <c r="AA786" s="79" t="str">
        <f t="shared" si="101"/>
        <v>update ta_kib_b set kd_ruang = 8 where idpemda = '10020010012000819'</v>
      </c>
      <c r="AB786" s="79" t="str">
        <f t="shared" si="102"/>
        <v>Ta_Fn_KIB_B_Sensus</v>
      </c>
      <c r="AC786" s="79" t="str">
        <f t="shared" si="103"/>
        <v>update Ta_Fn_KIB_B_Sensus set sensus = 2 where idpemda = '10020010012000819'</v>
      </c>
      <c r="AD786" s="79">
        <f>ROWS($B$13:B786)</f>
        <v>774</v>
      </c>
      <c r="AE786" s="79" t="str">
        <f>IF(W786='kk4-7'!$A$1, AD786, "")</f>
        <v/>
      </c>
      <c r="AF786" s="79" t="str">
        <f t="shared" si="104"/>
        <v/>
      </c>
    </row>
    <row r="787" spans="1:32" x14ac:dyDescent="0.25">
      <c r="A787" s="122">
        <f t="shared" si="105"/>
        <v>775</v>
      </c>
      <c r="B787" s="80" t="s">
        <v>1621</v>
      </c>
      <c r="C787" s="122">
        <v>2</v>
      </c>
      <c r="D787" s="79" t="s">
        <v>1604</v>
      </c>
      <c r="E787" s="79" t="s">
        <v>1605</v>
      </c>
      <c r="F787" s="120">
        <v>12</v>
      </c>
      <c r="G787" s="79">
        <v>2017</v>
      </c>
      <c r="H787" s="81" t="s">
        <v>1606</v>
      </c>
      <c r="I787" s="81" t="s">
        <v>1607</v>
      </c>
      <c r="J787" s="81" t="s">
        <v>114</v>
      </c>
      <c r="K787" s="79" t="s">
        <v>1608</v>
      </c>
      <c r="L787" s="116" t="s">
        <v>1609</v>
      </c>
      <c r="N787" s="79" t="s">
        <v>149</v>
      </c>
      <c r="O787" s="166">
        <v>1</v>
      </c>
      <c r="P787" s="83">
        <v>7050900</v>
      </c>
      <c r="Q787" s="79" t="s">
        <v>1610</v>
      </c>
      <c r="S787" s="122">
        <v>1</v>
      </c>
      <c r="T787" s="117">
        <v>8</v>
      </c>
      <c r="V787" s="79" t="str">
        <f>IF(AND(C787=2, T787&lt;&gt;""), _xlfn.IFNA(VLOOKUP(T787,'kk1'!$B$10:$C$109, 2, FALSE), ""), "")</f>
        <v>Ruang Sekretariat</v>
      </c>
      <c r="W787" s="117">
        <v>2</v>
      </c>
      <c r="X787" s="79" t="str">
        <f t="shared" si="98"/>
        <v>Kurang Baik</v>
      </c>
      <c r="Y787" s="79" t="str">
        <f t="shared" si="99"/>
        <v>Benar</v>
      </c>
      <c r="Z787" s="79">
        <f t="shared" si="100"/>
        <v>1</v>
      </c>
      <c r="AA787" s="79" t="str">
        <f t="shared" si="101"/>
        <v>update ta_kib_b set kd_ruang = 8 where idpemda = '10020010012000820'</v>
      </c>
      <c r="AB787" s="79" t="str">
        <f t="shared" si="102"/>
        <v>Ta_Fn_KIB_B_Sensus</v>
      </c>
      <c r="AC787" s="79" t="str">
        <f t="shared" si="103"/>
        <v>update Ta_Fn_KIB_B_Sensus set sensus = 2 where idpemda = '10020010012000820'</v>
      </c>
      <c r="AD787" s="79">
        <f>ROWS($B$13:B787)</f>
        <v>775</v>
      </c>
      <c r="AE787" s="79" t="str">
        <f>IF(W787='kk4-7'!$A$1, AD787, "")</f>
        <v/>
      </c>
      <c r="AF787" s="79" t="str">
        <f t="shared" si="104"/>
        <v/>
      </c>
    </row>
    <row r="788" spans="1:32" x14ac:dyDescent="0.25">
      <c r="A788" s="122">
        <f t="shared" si="105"/>
        <v>776</v>
      </c>
      <c r="B788" s="80" t="s">
        <v>1622</v>
      </c>
      <c r="C788" s="122">
        <v>2</v>
      </c>
      <c r="D788" s="79" t="s">
        <v>1604</v>
      </c>
      <c r="E788" s="79" t="s">
        <v>1605</v>
      </c>
      <c r="F788" s="120">
        <v>13</v>
      </c>
      <c r="G788" s="79">
        <v>2017</v>
      </c>
      <c r="H788" s="81" t="s">
        <v>1606</v>
      </c>
      <c r="I788" s="81" t="s">
        <v>1607</v>
      </c>
      <c r="J788" s="81" t="s">
        <v>114</v>
      </c>
      <c r="K788" s="79" t="s">
        <v>1608</v>
      </c>
      <c r="L788" s="116" t="s">
        <v>1609</v>
      </c>
      <c r="N788" s="79" t="s">
        <v>149</v>
      </c>
      <c r="O788" s="166">
        <v>1</v>
      </c>
      <c r="P788" s="83">
        <v>7050900</v>
      </c>
      <c r="Q788" s="79" t="s">
        <v>1610</v>
      </c>
      <c r="S788" s="122">
        <v>1</v>
      </c>
      <c r="T788" s="117">
        <v>8</v>
      </c>
      <c r="V788" s="79" t="str">
        <f>IF(AND(C788=2, T788&lt;&gt;""), _xlfn.IFNA(VLOOKUP(T788,'kk1'!$B$10:$C$109, 2, FALSE), ""), "")</f>
        <v>Ruang Sekretariat</v>
      </c>
      <c r="W788" s="117">
        <v>2</v>
      </c>
      <c r="X788" s="79" t="str">
        <f t="shared" si="98"/>
        <v>Kurang Baik</v>
      </c>
      <c r="Y788" s="79" t="str">
        <f t="shared" si="99"/>
        <v>Benar</v>
      </c>
      <c r="Z788" s="79">
        <f t="shared" si="100"/>
        <v>1</v>
      </c>
      <c r="AA788" s="79" t="str">
        <f t="shared" si="101"/>
        <v>update ta_kib_b set kd_ruang = 8 where idpemda = '10020010012000821'</v>
      </c>
      <c r="AB788" s="79" t="str">
        <f t="shared" si="102"/>
        <v>Ta_Fn_KIB_B_Sensus</v>
      </c>
      <c r="AC788" s="79" t="str">
        <f t="shared" si="103"/>
        <v>update Ta_Fn_KIB_B_Sensus set sensus = 2 where idpemda = '10020010012000821'</v>
      </c>
      <c r="AD788" s="79">
        <f>ROWS($B$13:B788)</f>
        <v>776</v>
      </c>
      <c r="AE788" s="79" t="str">
        <f>IF(W788='kk4-7'!$A$1, AD788, "")</f>
        <v/>
      </c>
      <c r="AF788" s="79" t="str">
        <f t="shared" si="104"/>
        <v/>
      </c>
    </row>
    <row r="789" spans="1:32" x14ac:dyDescent="0.25">
      <c r="A789" s="122">
        <f t="shared" si="105"/>
        <v>777</v>
      </c>
      <c r="B789" s="80" t="s">
        <v>1623</v>
      </c>
      <c r="C789" s="122">
        <v>2</v>
      </c>
      <c r="D789" s="79" t="s">
        <v>1604</v>
      </c>
      <c r="E789" s="79" t="s">
        <v>1605</v>
      </c>
      <c r="F789" s="120">
        <v>14</v>
      </c>
      <c r="G789" s="79">
        <v>2017</v>
      </c>
      <c r="H789" s="81" t="s">
        <v>1606</v>
      </c>
      <c r="I789" s="81" t="s">
        <v>1607</v>
      </c>
      <c r="J789" s="81" t="s">
        <v>114</v>
      </c>
      <c r="K789" s="79" t="s">
        <v>1608</v>
      </c>
      <c r="L789" s="116" t="s">
        <v>1609</v>
      </c>
      <c r="N789" s="79" t="s">
        <v>149</v>
      </c>
      <c r="O789" s="166">
        <v>1</v>
      </c>
      <c r="P789" s="83">
        <v>7050900</v>
      </c>
      <c r="Q789" s="79" t="s">
        <v>1610</v>
      </c>
      <c r="S789" s="122">
        <v>1</v>
      </c>
      <c r="T789" s="117">
        <v>8</v>
      </c>
      <c r="V789" s="79" t="str">
        <f>IF(AND(C789=2, T789&lt;&gt;""), _xlfn.IFNA(VLOOKUP(T789,'kk1'!$B$10:$C$109, 2, FALSE), ""), "")</f>
        <v>Ruang Sekretariat</v>
      </c>
      <c r="W789" s="117">
        <v>2</v>
      </c>
      <c r="X789" s="79" t="str">
        <f t="shared" si="98"/>
        <v>Kurang Baik</v>
      </c>
      <c r="Y789" s="79" t="str">
        <f t="shared" si="99"/>
        <v>Benar</v>
      </c>
      <c r="Z789" s="79">
        <f t="shared" si="100"/>
        <v>1</v>
      </c>
      <c r="AA789" s="79" t="str">
        <f t="shared" si="101"/>
        <v>update ta_kib_b set kd_ruang = 8 where idpemda = '10020010012000822'</v>
      </c>
      <c r="AB789" s="79" t="str">
        <f t="shared" si="102"/>
        <v>Ta_Fn_KIB_B_Sensus</v>
      </c>
      <c r="AC789" s="79" t="str">
        <f t="shared" si="103"/>
        <v>update Ta_Fn_KIB_B_Sensus set sensus = 2 where idpemda = '10020010012000822'</v>
      </c>
      <c r="AD789" s="79">
        <f>ROWS($B$13:B789)</f>
        <v>777</v>
      </c>
      <c r="AE789" s="79" t="str">
        <f>IF(W789='kk4-7'!$A$1, AD789, "")</f>
        <v/>
      </c>
      <c r="AF789" s="79" t="str">
        <f t="shared" si="104"/>
        <v/>
      </c>
    </row>
    <row r="790" spans="1:32" x14ac:dyDescent="0.25">
      <c r="A790" s="122">
        <f t="shared" si="105"/>
        <v>778</v>
      </c>
      <c r="B790" s="80" t="s">
        <v>1624</v>
      </c>
      <c r="C790" s="122">
        <v>2</v>
      </c>
      <c r="D790" s="79" t="s">
        <v>1604</v>
      </c>
      <c r="E790" s="79" t="s">
        <v>1605</v>
      </c>
      <c r="F790" s="120">
        <v>15</v>
      </c>
      <c r="G790" s="79">
        <v>2017</v>
      </c>
      <c r="H790" s="81" t="s">
        <v>1606</v>
      </c>
      <c r="I790" s="81" t="s">
        <v>1607</v>
      </c>
      <c r="J790" s="81" t="s">
        <v>114</v>
      </c>
      <c r="K790" s="79" t="s">
        <v>1608</v>
      </c>
      <c r="L790" s="116" t="s">
        <v>1609</v>
      </c>
      <c r="N790" s="79" t="s">
        <v>149</v>
      </c>
      <c r="O790" s="166">
        <v>1</v>
      </c>
      <c r="P790" s="83">
        <v>7050900</v>
      </c>
      <c r="Q790" s="79" t="s">
        <v>1610</v>
      </c>
      <c r="S790" s="122">
        <v>1</v>
      </c>
      <c r="T790" s="117">
        <v>8</v>
      </c>
      <c r="V790" s="79" t="str">
        <f>IF(AND(C790=2, T790&lt;&gt;""), _xlfn.IFNA(VLOOKUP(T790,'kk1'!$B$10:$C$109, 2, FALSE), ""), "")</f>
        <v>Ruang Sekretariat</v>
      </c>
      <c r="W790" s="117">
        <v>2</v>
      </c>
      <c r="X790" s="79" t="str">
        <f t="shared" si="98"/>
        <v>Kurang Baik</v>
      </c>
      <c r="Y790" s="79" t="str">
        <f t="shared" si="99"/>
        <v>Benar</v>
      </c>
      <c r="Z790" s="79">
        <f t="shared" si="100"/>
        <v>1</v>
      </c>
      <c r="AA790" s="79" t="str">
        <f t="shared" si="101"/>
        <v>update ta_kib_b set kd_ruang = 8 where idpemda = '10020010012000823'</v>
      </c>
      <c r="AB790" s="79" t="str">
        <f t="shared" si="102"/>
        <v>Ta_Fn_KIB_B_Sensus</v>
      </c>
      <c r="AC790" s="79" t="str">
        <f t="shared" si="103"/>
        <v>update Ta_Fn_KIB_B_Sensus set sensus = 2 where idpemda = '10020010012000823'</v>
      </c>
      <c r="AD790" s="79">
        <f>ROWS($B$13:B790)</f>
        <v>778</v>
      </c>
      <c r="AE790" s="79" t="str">
        <f>IF(W790='kk4-7'!$A$1, AD790, "")</f>
        <v/>
      </c>
      <c r="AF790" s="79" t="str">
        <f t="shared" si="104"/>
        <v/>
      </c>
    </row>
    <row r="791" spans="1:32" x14ac:dyDescent="0.25">
      <c r="A791" s="122">
        <f t="shared" si="105"/>
        <v>779</v>
      </c>
      <c r="B791" s="80" t="s">
        <v>1625</v>
      </c>
      <c r="C791" s="122">
        <v>2</v>
      </c>
      <c r="D791" s="79" t="s">
        <v>1604</v>
      </c>
      <c r="E791" s="79" t="s">
        <v>1605</v>
      </c>
      <c r="F791" s="120">
        <v>16</v>
      </c>
      <c r="G791" s="79">
        <v>2017</v>
      </c>
      <c r="H791" s="81" t="s">
        <v>1606</v>
      </c>
      <c r="I791" s="81" t="s">
        <v>1607</v>
      </c>
      <c r="J791" s="81" t="s">
        <v>114</v>
      </c>
      <c r="K791" s="79" t="s">
        <v>1608</v>
      </c>
      <c r="L791" s="116" t="s">
        <v>1609</v>
      </c>
      <c r="N791" s="79" t="s">
        <v>149</v>
      </c>
      <c r="O791" s="166">
        <v>1</v>
      </c>
      <c r="P791" s="83">
        <v>7050900</v>
      </c>
      <c r="Q791" s="79" t="s">
        <v>1610</v>
      </c>
      <c r="S791" s="122">
        <v>1</v>
      </c>
      <c r="T791" s="117">
        <v>8</v>
      </c>
      <c r="V791" s="79" t="str">
        <f>IF(AND(C791=2, T791&lt;&gt;""), _xlfn.IFNA(VLOOKUP(T791,'kk1'!$B$10:$C$109, 2, FALSE), ""), "")</f>
        <v>Ruang Sekretariat</v>
      </c>
      <c r="W791" s="117">
        <v>2</v>
      </c>
      <c r="X791" s="79" t="str">
        <f t="shared" si="98"/>
        <v>Kurang Baik</v>
      </c>
      <c r="Y791" s="79" t="str">
        <f t="shared" si="99"/>
        <v>Benar</v>
      </c>
      <c r="Z791" s="79">
        <f t="shared" si="100"/>
        <v>1</v>
      </c>
      <c r="AA791" s="79" t="str">
        <f t="shared" si="101"/>
        <v>update ta_kib_b set kd_ruang = 8 where idpemda = '10020010012000824'</v>
      </c>
      <c r="AB791" s="79" t="str">
        <f t="shared" si="102"/>
        <v>Ta_Fn_KIB_B_Sensus</v>
      </c>
      <c r="AC791" s="79" t="str">
        <f t="shared" si="103"/>
        <v>update Ta_Fn_KIB_B_Sensus set sensus = 2 where idpemda = '10020010012000824'</v>
      </c>
      <c r="AD791" s="79">
        <f>ROWS($B$13:B791)</f>
        <v>779</v>
      </c>
      <c r="AE791" s="79" t="str">
        <f>IF(W791='kk4-7'!$A$1, AD791, "")</f>
        <v/>
      </c>
      <c r="AF791" s="79" t="str">
        <f t="shared" si="104"/>
        <v/>
      </c>
    </row>
    <row r="792" spans="1:32" x14ac:dyDescent="0.25">
      <c r="A792" s="122">
        <f t="shared" si="105"/>
        <v>780</v>
      </c>
      <c r="B792" s="80" t="s">
        <v>1626</v>
      </c>
      <c r="C792" s="122">
        <v>2</v>
      </c>
      <c r="D792" s="79" t="s">
        <v>1604</v>
      </c>
      <c r="E792" s="79" t="s">
        <v>1605</v>
      </c>
      <c r="F792" s="120">
        <v>17</v>
      </c>
      <c r="G792" s="79">
        <v>2017</v>
      </c>
      <c r="H792" s="81" t="s">
        <v>1606</v>
      </c>
      <c r="I792" s="81" t="s">
        <v>1607</v>
      </c>
      <c r="J792" s="81" t="s">
        <v>114</v>
      </c>
      <c r="K792" s="79" t="s">
        <v>1608</v>
      </c>
      <c r="L792" s="116" t="s">
        <v>1609</v>
      </c>
      <c r="N792" s="79" t="s">
        <v>149</v>
      </c>
      <c r="O792" s="166">
        <v>1</v>
      </c>
      <c r="P792" s="83">
        <v>7050900</v>
      </c>
      <c r="Q792" s="79" t="s">
        <v>1610</v>
      </c>
      <c r="S792" s="122">
        <v>1</v>
      </c>
      <c r="T792" s="117">
        <v>8</v>
      </c>
      <c r="V792" s="79" t="str">
        <f>IF(AND(C792=2, T792&lt;&gt;""), _xlfn.IFNA(VLOOKUP(T792,'kk1'!$B$10:$C$109, 2, FALSE), ""), "")</f>
        <v>Ruang Sekretariat</v>
      </c>
      <c r="W792" s="117">
        <v>2</v>
      </c>
      <c r="X792" s="79" t="str">
        <f t="shared" si="98"/>
        <v>Kurang Baik</v>
      </c>
      <c r="Y792" s="79" t="str">
        <f t="shared" si="99"/>
        <v>Benar</v>
      </c>
      <c r="Z792" s="79">
        <f t="shared" si="100"/>
        <v>1</v>
      </c>
      <c r="AA792" s="79" t="str">
        <f t="shared" si="101"/>
        <v>update ta_kib_b set kd_ruang = 8 where idpemda = '10020010012000825'</v>
      </c>
      <c r="AB792" s="79" t="str">
        <f t="shared" si="102"/>
        <v>Ta_Fn_KIB_B_Sensus</v>
      </c>
      <c r="AC792" s="79" t="str">
        <f t="shared" si="103"/>
        <v>update Ta_Fn_KIB_B_Sensus set sensus = 2 where idpemda = '10020010012000825'</v>
      </c>
      <c r="AD792" s="79">
        <f>ROWS($B$13:B792)</f>
        <v>780</v>
      </c>
      <c r="AE792" s="79" t="str">
        <f>IF(W792='kk4-7'!$A$1, AD792, "")</f>
        <v/>
      </c>
      <c r="AF792" s="79" t="str">
        <f t="shared" si="104"/>
        <v/>
      </c>
    </row>
    <row r="793" spans="1:32" x14ac:dyDescent="0.25">
      <c r="A793" s="122">
        <f t="shared" si="105"/>
        <v>781</v>
      </c>
      <c r="B793" s="80" t="s">
        <v>1627</v>
      </c>
      <c r="C793" s="122">
        <v>2</v>
      </c>
      <c r="D793" s="79" t="s">
        <v>1604</v>
      </c>
      <c r="E793" s="79" t="s">
        <v>1605</v>
      </c>
      <c r="F793" s="120">
        <v>18</v>
      </c>
      <c r="G793" s="79">
        <v>2017</v>
      </c>
      <c r="H793" s="81" t="s">
        <v>1606</v>
      </c>
      <c r="I793" s="81" t="s">
        <v>1607</v>
      </c>
      <c r="J793" s="81" t="s">
        <v>114</v>
      </c>
      <c r="K793" s="79" t="s">
        <v>1608</v>
      </c>
      <c r="L793" s="116" t="s">
        <v>1609</v>
      </c>
      <c r="N793" s="79" t="s">
        <v>149</v>
      </c>
      <c r="O793" s="166">
        <v>1</v>
      </c>
      <c r="P793" s="83">
        <v>7050900</v>
      </c>
      <c r="Q793" s="79" t="s">
        <v>1610</v>
      </c>
      <c r="S793" s="122">
        <v>1</v>
      </c>
      <c r="T793" s="117">
        <v>8</v>
      </c>
      <c r="V793" s="79" t="str">
        <f>IF(AND(C793=2, T793&lt;&gt;""), _xlfn.IFNA(VLOOKUP(T793,'kk1'!$B$10:$C$109, 2, FALSE), ""), "")</f>
        <v>Ruang Sekretariat</v>
      </c>
      <c r="W793" s="117">
        <v>2</v>
      </c>
      <c r="X793" s="79" t="str">
        <f t="shared" si="98"/>
        <v>Kurang Baik</v>
      </c>
      <c r="Y793" s="79" t="str">
        <f t="shared" si="99"/>
        <v>Benar</v>
      </c>
      <c r="Z793" s="79">
        <f t="shared" si="100"/>
        <v>1</v>
      </c>
      <c r="AA793" s="79" t="str">
        <f t="shared" si="101"/>
        <v>update ta_kib_b set kd_ruang = 8 where idpemda = '10020010012000826'</v>
      </c>
      <c r="AB793" s="79" t="str">
        <f t="shared" si="102"/>
        <v>Ta_Fn_KIB_B_Sensus</v>
      </c>
      <c r="AC793" s="79" t="str">
        <f t="shared" si="103"/>
        <v>update Ta_Fn_KIB_B_Sensus set sensus = 2 where idpemda = '10020010012000826'</v>
      </c>
      <c r="AD793" s="79">
        <f>ROWS($B$13:B793)</f>
        <v>781</v>
      </c>
      <c r="AE793" s="79" t="str">
        <f>IF(W793='kk4-7'!$A$1, AD793, "")</f>
        <v/>
      </c>
      <c r="AF793" s="79" t="str">
        <f t="shared" si="104"/>
        <v/>
      </c>
    </row>
    <row r="794" spans="1:32" x14ac:dyDescent="0.25">
      <c r="A794" s="122">
        <f t="shared" si="105"/>
        <v>782</v>
      </c>
      <c r="B794" s="80" t="s">
        <v>1628</v>
      </c>
      <c r="C794" s="122">
        <v>2</v>
      </c>
      <c r="D794" s="79" t="s">
        <v>1604</v>
      </c>
      <c r="E794" s="79" t="s">
        <v>1605</v>
      </c>
      <c r="F794" s="120">
        <v>19</v>
      </c>
      <c r="G794" s="79">
        <v>2017</v>
      </c>
      <c r="H794" s="81" t="s">
        <v>1606</v>
      </c>
      <c r="I794" s="81" t="s">
        <v>1607</v>
      </c>
      <c r="J794" s="81" t="s">
        <v>114</v>
      </c>
      <c r="K794" s="79" t="s">
        <v>1608</v>
      </c>
      <c r="L794" s="116" t="s">
        <v>1609</v>
      </c>
      <c r="N794" s="79" t="s">
        <v>149</v>
      </c>
      <c r="O794" s="166">
        <v>1</v>
      </c>
      <c r="P794" s="83">
        <v>7050900</v>
      </c>
      <c r="Q794" s="79" t="s">
        <v>1610</v>
      </c>
      <c r="S794" s="122">
        <v>1</v>
      </c>
      <c r="T794" s="117">
        <v>8</v>
      </c>
      <c r="V794" s="79" t="str">
        <f>IF(AND(C794=2, T794&lt;&gt;""), _xlfn.IFNA(VLOOKUP(T794,'kk1'!$B$10:$C$109, 2, FALSE), ""), "")</f>
        <v>Ruang Sekretariat</v>
      </c>
      <c r="W794" s="117">
        <v>2</v>
      </c>
      <c r="X794" s="79" t="str">
        <f t="shared" si="98"/>
        <v>Kurang Baik</v>
      </c>
      <c r="Y794" s="79" t="str">
        <f t="shared" si="99"/>
        <v>Benar</v>
      </c>
      <c r="Z794" s="79">
        <f t="shared" si="100"/>
        <v>1</v>
      </c>
      <c r="AA794" s="79" t="str">
        <f t="shared" si="101"/>
        <v>update ta_kib_b set kd_ruang = 8 where idpemda = '10020010012000827'</v>
      </c>
      <c r="AB794" s="79" t="str">
        <f t="shared" si="102"/>
        <v>Ta_Fn_KIB_B_Sensus</v>
      </c>
      <c r="AC794" s="79" t="str">
        <f t="shared" si="103"/>
        <v>update Ta_Fn_KIB_B_Sensus set sensus = 2 where idpemda = '10020010012000827'</v>
      </c>
      <c r="AD794" s="79">
        <f>ROWS($B$13:B794)</f>
        <v>782</v>
      </c>
      <c r="AE794" s="79" t="str">
        <f>IF(W794='kk4-7'!$A$1, AD794, "")</f>
        <v/>
      </c>
      <c r="AF794" s="79" t="str">
        <f t="shared" si="104"/>
        <v/>
      </c>
    </row>
    <row r="795" spans="1:32" x14ac:dyDescent="0.25">
      <c r="A795" s="122">
        <f t="shared" si="105"/>
        <v>783</v>
      </c>
      <c r="B795" s="80" t="s">
        <v>1629</v>
      </c>
      <c r="C795" s="122">
        <v>2</v>
      </c>
      <c r="D795" s="79" t="s">
        <v>1604</v>
      </c>
      <c r="E795" s="79" t="s">
        <v>1605</v>
      </c>
      <c r="F795" s="120">
        <v>20</v>
      </c>
      <c r="G795" s="79">
        <v>2017</v>
      </c>
      <c r="H795" s="81" t="s">
        <v>1606</v>
      </c>
      <c r="I795" s="81" t="s">
        <v>1607</v>
      </c>
      <c r="J795" s="81" t="s">
        <v>114</v>
      </c>
      <c r="K795" s="79" t="s">
        <v>1608</v>
      </c>
      <c r="L795" s="116" t="s">
        <v>1609</v>
      </c>
      <c r="N795" s="79" t="s">
        <v>149</v>
      </c>
      <c r="O795" s="166">
        <v>1</v>
      </c>
      <c r="P795" s="83">
        <v>7050900</v>
      </c>
      <c r="Q795" s="79" t="s">
        <v>1610</v>
      </c>
      <c r="S795" s="122">
        <v>1</v>
      </c>
      <c r="T795" s="117">
        <v>8</v>
      </c>
      <c r="V795" s="79" t="str">
        <f>IF(AND(C795=2, T795&lt;&gt;""), _xlfn.IFNA(VLOOKUP(T795,'kk1'!$B$10:$C$109, 2, FALSE), ""), "")</f>
        <v>Ruang Sekretariat</v>
      </c>
      <c r="W795" s="117">
        <v>2</v>
      </c>
      <c r="X795" s="79" t="str">
        <f t="shared" si="98"/>
        <v>Kurang Baik</v>
      </c>
      <c r="Y795" s="79" t="str">
        <f t="shared" si="99"/>
        <v>Benar</v>
      </c>
      <c r="Z795" s="79">
        <f t="shared" si="100"/>
        <v>1</v>
      </c>
      <c r="AA795" s="79" t="str">
        <f t="shared" si="101"/>
        <v>update ta_kib_b set kd_ruang = 8 where idpemda = '10020010012000828'</v>
      </c>
      <c r="AB795" s="79" t="str">
        <f t="shared" si="102"/>
        <v>Ta_Fn_KIB_B_Sensus</v>
      </c>
      <c r="AC795" s="79" t="str">
        <f t="shared" si="103"/>
        <v>update Ta_Fn_KIB_B_Sensus set sensus = 2 where idpemda = '10020010012000828'</v>
      </c>
      <c r="AD795" s="79">
        <f>ROWS($B$13:B795)</f>
        <v>783</v>
      </c>
      <c r="AE795" s="79" t="str">
        <f>IF(W795='kk4-7'!$A$1, AD795, "")</f>
        <v/>
      </c>
      <c r="AF795" s="79" t="str">
        <f t="shared" si="104"/>
        <v/>
      </c>
    </row>
    <row r="796" spans="1:32" x14ac:dyDescent="0.25">
      <c r="A796" s="122">
        <f t="shared" si="105"/>
        <v>784</v>
      </c>
      <c r="B796" s="80" t="s">
        <v>1630</v>
      </c>
      <c r="C796" s="122">
        <v>2</v>
      </c>
      <c r="D796" s="79" t="s">
        <v>1604</v>
      </c>
      <c r="E796" s="79" t="s">
        <v>1605</v>
      </c>
      <c r="F796" s="120">
        <v>21</v>
      </c>
      <c r="G796" s="79">
        <v>2017</v>
      </c>
      <c r="H796" s="81" t="s">
        <v>1606</v>
      </c>
      <c r="I796" s="81" t="s">
        <v>1607</v>
      </c>
      <c r="J796" s="81" t="s">
        <v>114</v>
      </c>
      <c r="K796" s="79" t="s">
        <v>1608</v>
      </c>
      <c r="L796" s="116" t="s">
        <v>1609</v>
      </c>
      <c r="N796" s="79" t="s">
        <v>149</v>
      </c>
      <c r="O796" s="166">
        <v>1</v>
      </c>
      <c r="P796" s="83">
        <v>7050900</v>
      </c>
      <c r="Q796" s="79" t="s">
        <v>1610</v>
      </c>
      <c r="S796" s="122">
        <v>1</v>
      </c>
      <c r="T796" s="117">
        <v>8</v>
      </c>
      <c r="V796" s="79" t="str">
        <f>IF(AND(C796=2, T796&lt;&gt;""), _xlfn.IFNA(VLOOKUP(T796,'kk1'!$B$10:$C$109, 2, FALSE), ""), "")</f>
        <v>Ruang Sekretariat</v>
      </c>
      <c r="W796" s="117">
        <v>2</v>
      </c>
      <c r="X796" s="79" t="str">
        <f t="shared" si="98"/>
        <v>Kurang Baik</v>
      </c>
      <c r="Y796" s="79" t="str">
        <f t="shared" si="99"/>
        <v>Benar</v>
      </c>
      <c r="Z796" s="79">
        <f t="shared" si="100"/>
        <v>1</v>
      </c>
      <c r="AA796" s="79" t="str">
        <f t="shared" si="101"/>
        <v>update ta_kib_b set kd_ruang = 8 where idpemda = '10020010012000829'</v>
      </c>
      <c r="AB796" s="79" t="str">
        <f t="shared" si="102"/>
        <v>Ta_Fn_KIB_B_Sensus</v>
      </c>
      <c r="AC796" s="79" t="str">
        <f t="shared" si="103"/>
        <v>update Ta_Fn_KIB_B_Sensus set sensus = 2 where idpemda = '10020010012000829'</v>
      </c>
      <c r="AD796" s="79">
        <f>ROWS($B$13:B796)</f>
        <v>784</v>
      </c>
      <c r="AE796" s="79" t="str">
        <f>IF(W796='kk4-7'!$A$1, AD796, "")</f>
        <v/>
      </c>
      <c r="AF796" s="79" t="str">
        <f t="shared" si="104"/>
        <v/>
      </c>
    </row>
    <row r="797" spans="1:32" x14ac:dyDescent="0.25">
      <c r="A797" s="122">
        <f t="shared" si="105"/>
        <v>785</v>
      </c>
      <c r="B797" s="80" t="s">
        <v>1631</v>
      </c>
      <c r="C797" s="122">
        <v>2</v>
      </c>
      <c r="D797" s="79" t="s">
        <v>1604</v>
      </c>
      <c r="E797" s="79" t="s">
        <v>1605</v>
      </c>
      <c r="F797" s="120">
        <v>22</v>
      </c>
      <c r="G797" s="79">
        <v>2017</v>
      </c>
      <c r="H797" s="81" t="s">
        <v>1606</v>
      </c>
      <c r="I797" s="81" t="s">
        <v>1607</v>
      </c>
      <c r="J797" s="81" t="s">
        <v>114</v>
      </c>
      <c r="K797" s="79" t="s">
        <v>1608</v>
      </c>
      <c r="L797" s="116" t="s">
        <v>1609</v>
      </c>
      <c r="N797" s="79" t="s">
        <v>149</v>
      </c>
      <c r="O797" s="166">
        <v>1</v>
      </c>
      <c r="P797" s="83">
        <v>7050900</v>
      </c>
      <c r="Q797" s="79" t="s">
        <v>1610</v>
      </c>
      <c r="S797" s="122">
        <v>1</v>
      </c>
      <c r="T797" s="117">
        <v>8</v>
      </c>
      <c r="V797" s="79" t="str">
        <f>IF(AND(C797=2, T797&lt;&gt;""), _xlfn.IFNA(VLOOKUP(T797,'kk1'!$B$10:$C$109, 2, FALSE), ""), "")</f>
        <v>Ruang Sekretariat</v>
      </c>
      <c r="W797" s="117">
        <v>2</v>
      </c>
      <c r="X797" s="79" t="str">
        <f t="shared" si="98"/>
        <v>Kurang Baik</v>
      </c>
      <c r="Y797" s="79" t="str">
        <f t="shared" si="99"/>
        <v>Benar</v>
      </c>
      <c r="Z797" s="79">
        <f t="shared" si="100"/>
        <v>1</v>
      </c>
      <c r="AA797" s="79" t="str">
        <f t="shared" si="101"/>
        <v>update ta_kib_b set kd_ruang = 8 where idpemda = '10020010012000830'</v>
      </c>
      <c r="AB797" s="79" t="str">
        <f t="shared" si="102"/>
        <v>Ta_Fn_KIB_B_Sensus</v>
      </c>
      <c r="AC797" s="79" t="str">
        <f t="shared" si="103"/>
        <v>update Ta_Fn_KIB_B_Sensus set sensus = 2 where idpemda = '10020010012000830'</v>
      </c>
      <c r="AD797" s="79">
        <f>ROWS($B$13:B797)</f>
        <v>785</v>
      </c>
      <c r="AE797" s="79" t="str">
        <f>IF(W797='kk4-7'!$A$1, AD797, "")</f>
        <v/>
      </c>
      <c r="AF797" s="79" t="str">
        <f t="shared" si="104"/>
        <v/>
      </c>
    </row>
    <row r="798" spans="1:32" x14ac:dyDescent="0.25">
      <c r="A798" s="122">
        <f t="shared" si="105"/>
        <v>786</v>
      </c>
      <c r="B798" s="80" t="s">
        <v>1632</v>
      </c>
      <c r="C798" s="122">
        <v>2</v>
      </c>
      <c r="D798" s="79" t="s">
        <v>1604</v>
      </c>
      <c r="E798" s="79" t="s">
        <v>1605</v>
      </c>
      <c r="F798" s="120">
        <v>23</v>
      </c>
      <c r="G798" s="79">
        <v>2017</v>
      </c>
      <c r="H798" s="81" t="s">
        <v>1606</v>
      </c>
      <c r="I798" s="81" t="s">
        <v>1607</v>
      </c>
      <c r="J798" s="81" t="s">
        <v>114</v>
      </c>
      <c r="K798" s="79" t="s">
        <v>1608</v>
      </c>
      <c r="L798" s="116" t="s">
        <v>1609</v>
      </c>
      <c r="N798" s="79" t="s">
        <v>149</v>
      </c>
      <c r="O798" s="166">
        <v>1</v>
      </c>
      <c r="P798" s="83">
        <v>7050900</v>
      </c>
      <c r="Q798" s="79" t="s">
        <v>1610</v>
      </c>
      <c r="S798" s="122">
        <v>1</v>
      </c>
      <c r="T798" s="117">
        <v>8</v>
      </c>
      <c r="V798" s="79" t="str">
        <f>IF(AND(C798=2, T798&lt;&gt;""), _xlfn.IFNA(VLOOKUP(T798,'kk1'!$B$10:$C$109, 2, FALSE), ""), "")</f>
        <v>Ruang Sekretariat</v>
      </c>
      <c r="W798" s="117">
        <v>2</v>
      </c>
      <c r="X798" s="79" t="str">
        <f t="shared" si="98"/>
        <v>Kurang Baik</v>
      </c>
      <c r="Y798" s="79" t="str">
        <f t="shared" si="99"/>
        <v>Benar</v>
      </c>
      <c r="Z798" s="79">
        <f t="shared" si="100"/>
        <v>1</v>
      </c>
      <c r="AA798" s="79" t="str">
        <f t="shared" si="101"/>
        <v>update ta_kib_b set kd_ruang = 8 where idpemda = '10020010012000831'</v>
      </c>
      <c r="AB798" s="79" t="str">
        <f t="shared" si="102"/>
        <v>Ta_Fn_KIB_B_Sensus</v>
      </c>
      <c r="AC798" s="79" t="str">
        <f t="shared" si="103"/>
        <v>update Ta_Fn_KIB_B_Sensus set sensus = 2 where idpemda = '10020010012000831'</v>
      </c>
      <c r="AD798" s="79">
        <f>ROWS($B$13:B798)</f>
        <v>786</v>
      </c>
      <c r="AE798" s="79" t="str">
        <f>IF(W798='kk4-7'!$A$1, AD798, "")</f>
        <v/>
      </c>
      <c r="AF798" s="79" t="str">
        <f t="shared" si="104"/>
        <v/>
      </c>
    </row>
    <row r="799" spans="1:32" x14ac:dyDescent="0.25">
      <c r="A799" s="122">
        <f t="shared" si="105"/>
        <v>787</v>
      </c>
      <c r="B799" s="80" t="s">
        <v>1633</v>
      </c>
      <c r="C799" s="122">
        <v>2</v>
      </c>
      <c r="D799" s="79" t="s">
        <v>1604</v>
      </c>
      <c r="E799" s="79" t="s">
        <v>1605</v>
      </c>
      <c r="F799" s="120">
        <v>24</v>
      </c>
      <c r="G799" s="79">
        <v>2017</v>
      </c>
      <c r="H799" s="81" t="s">
        <v>1606</v>
      </c>
      <c r="I799" s="81" t="s">
        <v>1607</v>
      </c>
      <c r="J799" s="81" t="s">
        <v>114</v>
      </c>
      <c r="K799" s="79" t="s">
        <v>1608</v>
      </c>
      <c r="L799" s="116" t="s">
        <v>1609</v>
      </c>
      <c r="N799" s="79" t="s">
        <v>149</v>
      </c>
      <c r="O799" s="166">
        <v>1</v>
      </c>
      <c r="P799" s="83">
        <v>7050900</v>
      </c>
      <c r="Q799" s="79" t="s">
        <v>1610</v>
      </c>
      <c r="S799" s="122">
        <v>1</v>
      </c>
      <c r="T799" s="117">
        <v>8</v>
      </c>
      <c r="V799" s="79" t="str">
        <f>IF(AND(C799=2, T799&lt;&gt;""), _xlfn.IFNA(VLOOKUP(T799,'kk1'!$B$10:$C$109, 2, FALSE), ""), "")</f>
        <v>Ruang Sekretariat</v>
      </c>
      <c r="W799" s="117">
        <v>2</v>
      </c>
      <c r="X799" s="79" t="str">
        <f t="shared" si="98"/>
        <v>Kurang Baik</v>
      </c>
      <c r="Y799" s="79" t="str">
        <f t="shared" si="99"/>
        <v>Benar</v>
      </c>
      <c r="Z799" s="79">
        <f t="shared" si="100"/>
        <v>1</v>
      </c>
      <c r="AA799" s="79" t="str">
        <f t="shared" si="101"/>
        <v>update ta_kib_b set kd_ruang = 8 where idpemda = '10020010012000832'</v>
      </c>
      <c r="AB799" s="79" t="str">
        <f t="shared" si="102"/>
        <v>Ta_Fn_KIB_B_Sensus</v>
      </c>
      <c r="AC799" s="79" t="str">
        <f t="shared" si="103"/>
        <v>update Ta_Fn_KIB_B_Sensus set sensus = 2 where idpemda = '10020010012000832'</v>
      </c>
      <c r="AD799" s="79">
        <f>ROWS($B$13:B799)</f>
        <v>787</v>
      </c>
      <c r="AE799" s="79" t="str">
        <f>IF(W799='kk4-7'!$A$1, AD799, "")</f>
        <v/>
      </c>
      <c r="AF799" s="79" t="str">
        <f t="shared" si="104"/>
        <v/>
      </c>
    </row>
    <row r="800" spans="1:32" x14ac:dyDescent="0.25">
      <c r="A800" s="122">
        <f t="shared" si="105"/>
        <v>788</v>
      </c>
      <c r="B800" s="80" t="s">
        <v>1634</v>
      </c>
      <c r="C800" s="122">
        <v>2</v>
      </c>
      <c r="D800" s="79" t="s">
        <v>1604</v>
      </c>
      <c r="E800" s="79" t="s">
        <v>1605</v>
      </c>
      <c r="F800" s="120">
        <v>25</v>
      </c>
      <c r="G800" s="79">
        <v>2017</v>
      </c>
      <c r="H800" s="81" t="s">
        <v>1606</v>
      </c>
      <c r="I800" s="81" t="s">
        <v>1607</v>
      </c>
      <c r="J800" s="81" t="s">
        <v>114</v>
      </c>
      <c r="K800" s="79" t="s">
        <v>1608</v>
      </c>
      <c r="L800" s="116" t="s">
        <v>1609</v>
      </c>
      <c r="N800" s="79" t="s">
        <v>149</v>
      </c>
      <c r="O800" s="166">
        <v>1</v>
      </c>
      <c r="P800" s="83">
        <v>7050900</v>
      </c>
      <c r="Q800" s="79" t="s">
        <v>1610</v>
      </c>
      <c r="S800" s="122">
        <v>1</v>
      </c>
      <c r="T800" s="117">
        <v>8</v>
      </c>
      <c r="V800" s="79" t="str">
        <f>IF(AND(C800=2, T800&lt;&gt;""), _xlfn.IFNA(VLOOKUP(T800,'kk1'!$B$10:$C$109, 2, FALSE), ""), "")</f>
        <v>Ruang Sekretariat</v>
      </c>
      <c r="W800" s="117">
        <v>2</v>
      </c>
      <c r="X800" s="79" t="str">
        <f t="shared" si="98"/>
        <v>Kurang Baik</v>
      </c>
      <c r="Y800" s="79" t="str">
        <f t="shared" si="99"/>
        <v>Benar</v>
      </c>
      <c r="Z800" s="79">
        <f t="shared" si="100"/>
        <v>1</v>
      </c>
      <c r="AA800" s="79" t="str">
        <f t="shared" si="101"/>
        <v>update ta_kib_b set kd_ruang = 8 where idpemda = '10020010012000833'</v>
      </c>
      <c r="AB800" s="79" t="str">
        <f t="shared" si="102"/>
        <v>Ta_Fn_KIB_B_Sensus</v>
      </c>
      <c r="AC800" s="79" t="str">
        <f t="shared" si="103"/>
        <v>update Ta_Fn_KIB_B_Sensus set sensus = 2 where idpemda = '10020010012000833'</v>
      </c>
      <c r="AD800" s="79">
        <f>ROWS($B$13:B800)</f>
        <v>788</v>
      </c>
      <c r="AE800" s="79" t="str">
        <f>IF(W800='kk4-7'!$A$1, AD800, "")</f>
        <v/>
      </c>
      <c r="AF800" s="79" t="str">
        <f t="shared" si="104"/>
        <v/>
      </c>
    </row>
    <row r="801" spans="1:32" x14ac:dyDescent="0.25">
      <c r="A801" s="122">
        <f t="shared" si="105"/>
        <v>789</v>
      </c>
      <c r="B801" s="80" t="s">
        <v>1635</v>
      </c>
      <c r="C801" s="122">
        <v>2</v>
      </c>
      <c r="D801" s="79" t="s">
        <v>1604</v>
      </c>
      <c r="E801" s="79" t="s">
        <v>1605</v>
      </c>
      <c r="F801" s="120">
        <v>26</v>
      </c>
      <c r="G801" s="79">
        <v>2017</v>
      </c>
      <c r="H801" s="81" t="s">
        <v>1606</v>
      </c>
      <c r="I801" s="81" t="s">
        <v>1607</v>
      </c>
      <c r="J801" s="81" t="s">
        <v>114</v>
      </c>
      <c r="K801" s="79" t="s">
        <v>1608</v>
      </c>
      <c r="L801" s="116" t="s">
        <v>1609</v>
      </c>
      <c r="N801" s="79" t="s">
        <v>149</v>
      </c>
      <c r="O801" s="166">
        <v>1</v>
      </c>
      <c r="P801" s="83">
        <v>7050900</v>
      </c>
      <c r="Q801" s="79" t="s">
        <v>1610</v>
      </c>
      <c r="S801" s="122">
        <v>1</v>
      </c>
      <c r="T801" s="117">
        <v>8</v>
      </c>
      <c r="V801" s="79" t="str">
        <f>IF(AND(C801=2, T801&lt;&gt;""), _xlfn.IFNA(VLOOKUP(T801,'kk1'!$B$10:$C$109, 2, FALSE), ""), "")</f>
        <v>Ruang Sekretariat</v>
      </c>
      <c r="W801" s="117">
        <v>2</v>
      </c>
      <c r="X801" s="79" t="str">
        <f t="shared" si="98"/>
        <v>Kurang Baik</v>
      </c>
      <c r="Y801" s="79" t="str">
        <f t="shared" si="99"/>
        <v>Benar</v>
      </c>
      <c r="Z801" s="79">
        <f t="shared" si="100"/>
        <v>1</v>
      </c>
      <c r="AA801" s="79" t="str">
        <f t="shared" si="101"/>
        <v>update ta_kib_b set kd_ruang = 8 where idpemda = '10020010012000834'</v>
      </c>
      <c r="AB801" s="79" t="str">
        <f t="shared" si="102"/>
        <v>Ta_Fn_KIB_B_Sensus</v>
      </c>
      <c r="AC801" s="79" t="str">
        <f t="shared" si="103"/>
        <v>update Ta_Fn_KIB_B_Sensus set sensus = 2 where idpemda = '10020010012000834'</v>
      </c>
      <c r="AD801" s="79">
        <f>ROWS($B$13:B801)</f>
        <v>789</v>
      </c>
      <c r="AE801" s="79" t="str">
        <f>IF(W801='kk4-7'!$A$1, AD801, "")</f>
        <v/>
      </c>
      <c r="AF801" s="79" t="str">
        <f t="shared" si="104"/>
        <v/>
      </c>
    </row>
    <row r="802" spans="1:32" x14ac:dyDescent="0.25">
      <c r="A802" s="122">
        <f t="shared" si="105"/>
        <v>790</v>
      </c>
      <c r="B802" s="80" t="s">
        <v>1636</v>
      </c>
      <c r="C802" s="122">
        <v>2</v>
      </c>
      <c r="D802" s="79" t="s">
        <v>1604</v>
      </c>
      <c r="E802" s="79" t="s">
        <v>1605</v>
      </c>
      <c r="F802" s="120">
        <v>27</v>
      </c>
      <c r="G802" s="79">
        <v>2017</v>
      </c>
      <c r="H802" s="81" t="s">
        <v>1606</v>
      </c>
      <c r="I802" s="81" t="s">
        <v>1607</v>
      </c>
      <c r="J802" s="81" t="s">
        <v>114</v>
      </c>
      <c r="K802" s="79" t="s">
        <v>1608</v>
      </c>
      <c r="L802" s="116" t="s">
        <v>1609</v>
      </c>
      <c r="N802" s="79" t="s">
        <v>149</v>
      </c>
      <c r="O802" s="166">
        <v>1</v>
      </c>
      <c r="P802" s="83">
        <v>7050900</v>
      </c>
      <c r="Q802" s="79" t="s">
        <v>1610</v>
      </c>
      <c r="S802" s="122">
        <v>1</v>
      </c>
      <c r="T802" s="117">
        <v>8</v>
      </c>
      <c r="V802" s="79" t="str">
        <f>IF(AND(C802=2, T802&lt;&gt;""), _xlfn.IFNA(VLOOKUP(T802,'kk1'!$B$10:$C$109, 2, FALSE), ""), "")</f>
        <v>Ruang Sekretariat</v>
      </c>
      <c r="W802" s="117">
        <v>2</v>
      </c>
      <c r="X802" s="79" t="str">
        <f t="shared" si="98"/>
        <v>Kurang Baik</v>
      </c>
      <c r="Y802" s="79" t="str">
        <f t="shared" si="99"/>
        <v>Benar</v>
      </c>
      <c r="Z802" s="79">
        <f t="shared" si="100"/>
        <v>1</v>
      </c>
      <c r="AA802" s="79" t="str">
        <f t="shared" si="101"/>
        <v>update ta_kib_b set kd_ruang = 8 where idpemda = '10020010012000835'</v>
      </c>
      <c r="AB802" s="79" t="str">
        <f t="shared" si="102"/>
        <v>Ta_Fn_KIB_B_Sensus</v>
      </c>
      <c r="AC802" s="79" t="str">
        <f t="shared" si="103"/>
        <v>update Ta_Fn_KIB_B_Sensus set sensus = 2 where idpemda = '10020010012000835'</v>
      </c>
      <c r="AD802" s="79">
        <f>ROWS($B$13:B802)</f>
        <v>790</v>
      </c>
      <c r="AE802" s="79" t="str">
        <f>IF(W802='kk4-7'!$A$1, AD802, "")</f>
        <v/>
      </c>
      <c r="AF802" s="79" t="str">
        <f t="shared" si="104"/>
        <v/>
      </c>
    </row>
    <row r="803" spans="1:32" x14ac:dyDescent="0.25">
      <c r="A803" s="122">
        <f t="shared" si="105"/>
        <v>791</v>
      </c>
      <c r="B803" s="80" t="s">
        <v>1637</v>
      </c>
      <c r="C803" s="122">
        <v>2</v>
      </c>
      <c r="D803" s="79" t="s">
        <v>1604</v>
      </c>
      <c r="E803" s="79" t="s">
        <v>1605</v>
      </c>
      <c r="F803" s="120">
        <v>28</v>
      </c>
      <c r="G803" s="79">
        <v>2017</v>
      </c>
      <c r="H803" s="81" t="s">
        <v>1606</v>
      </c>
      <c r="I803" s="81" t="s">
        <v>1607</v>
      </c>
      <c r="J803" s="81" t="s">
        <v>114</v>
      </c>
      <c r="K803" s="79" t="s">
        <v>1608</v>
      </c>
      <c r="L803" s="116" t="s">
        <v>1609</v>
      </c>
      <c r="N803" s="79" t="s">
        <v>149</v>
      </c>
      <c r="O803" s="166">
        <v>1</v>
      </c>
      <c r="P803" s="83">
        <v>7050900</v>
      </c>
      <c r="Q803" s="79" t="s">
        <v>1610</v>
      </c>
      <c r="S803" s="122">
        <v>1</v>
      </c>
      <c r="T803" s="117">
        <v>8</v>
      </c>
      <c r="V803" s="79" t="str">
        <f>IF(AND(C803=2, T803&lt;&gt;""), _xlfn.IFNA(VLOOKUP(T803,'kk1'!$B$10:$C$109, 2, FALSE), ""), "")</f>
        <v>Ruang Sekretariat</v>
      </c>
      <c r="W803" s="117">
        <v>2</v>
      </c>
      <c r="X803" s="79" t="str">
        <f t="shared" si="98"/>
        <v>Kurang Baik</v>
      </c>
      <c r="Y803" s="79" t="str">
        <f t="shared" si="99"/>
        <v>Benar</v>
      </c>
      <c r="Z803" s="79">
        <f t="shared" si="100"/>
        <v>1</v>
      </c>
      <c r="AA803" s="79" t="str">
        <f t="shared" si="101"/>
        <v>update ta_kib_b set kd_ruang = 8 where idpemda = '10020010012000836'</v>
      </c>
      <c r="AB803" s="79" t="str">
        <f t="shared" si="102"/>
        <v>Ta_Fn_KIB_B_Sensus</v>
      </c>
      <c r="AC803" s="79" t="str">
        <f t="shared" si="103"/>
        <v>update Ta_Fn_KIB_B_Sensus set sensus = 2 where idpemda = '10020010012000836'</v>
      </c>
      <c r="AD803" s="79">
        <f>ROWS($B$13:B803)</f>
        <v>791</v>
      </c>
      <c r="AE803" s="79" t="str">
        <f>IF(W803='kk4-7'!$A$1, AD803, "")</f>
        <v/>
      </c>
      <c r="AF803" s="79" t="str">
        <f t="shared" si="104"/>
        <v/>
      </c>
    </row>
    <row r="804" spans="1:32" x14ac:dyDescent="0.25">
      <c r="A804" s="122">
        <f t="shared" si="105"/>
        <v>792</v>
      </c>
      <c r="B804" s="80" t="s">
        <v>1638</v>
      </c>
      <c r="C804" s="122">
        <v>2</v>
      </c>
      <c r="D804" s="79" t="s">
        <v>1604</v>
      </c>
      <c r="E804" s="79" t="s">
        <v>1605</v>
      </c>
      <c r="F804" s="120">
        <v>29</v>
      </c>
      <c r="G804" s="79">
        <v>2017</v>
      </c>
      <c r="H804" s="81" t="s">
        <v>1606</v>
      </c>
      <c r="I804" s="81" t="s">
        <v>1607</v>
      </c>
      <c r="J804" s="81" t="s">
        <v>114</v>
      </c>
      <c r="K804" s="79" t="s">
        <v>1608</v>
      </c>
      <c r="L804" s="116" t="s">
        <v>1609</v>
      </c>
      <c r="N804" s="79" t="s">
        <v>149</v>
      </c>
      <c r="O804" s="166">
        <v>1</v>
      </c>
      <c r="P804" s="83">
        <v>7050900</v>
      </c>
      <c r="Q804" s="79" t="s">
        <v>1610</v>
      </c>
      <c r="S804" s="122">
        <v>1</v>
      </c>
      <c r="T804" s="117">
        <v>8</v>
      </c>
      <c r="V804" s="79" t="str">
        <f>IF(AND(C804=2, T804&lt;&gt;""), _xlfn.IFNA(VLOOKUP(T804,'kk1'!$B$10:$C$109, 2, FALSE), ""), "")</f>
        <v>Ruang Sekretariat</v>
      </c>
      <c r="W804" s="117">
        <v>2</v>
      </c>
      <c r="X804" s="79" t="str">
        <f t="shared" si="98"/>
        <v>Kurang Baik</v>
      </c>
      <c r="Y804" s="79" t="str">
        <f t="shared" si="99"/>
        <v>Benar</v>
      </c>
      <c r="Z804" s="79">
        <f t="shared" si="100"/>
        <v>1</v>
      </c>
      <c r="AA804" s="79" t="str">
        <f t="shared" si="101"/>
        <v>update ta_kib_b set kd_ruang = 8 where idpemda = '10020010012000837'</v>
      </c>
      <c r="AB804" s="79" t="str">
        <f t="shared" si="102"/>
        <v>Ta_Fn_KIB_B_Sensus</v>
      </c>
      <c r="AC804" s="79" t="str">
        <f t="shared" si="103"/>
        <v>update Ta_Fn_KIB_B_Sensus set sensus = 2 where idpemda = '10020010012000837'</v>
      </c>
      <c r="AD804" s="79">
        <f>ROWS($B$13:B804)</f>
        <v>792</v>
      </c>
      <c r="AE804" s="79" t="str">
        <f>IF(W804='kk4-7'!$A$1, AD804, "")</f>
        <v/>
      </c>
      <c r="AF804" s="79" t="str">
        <f t="shared" si="104"/>
        <v/>
      </c>
    </row>
    <row r="805" spans="1:32" x14ac:dyDescent="0.25">
      <c r="A805" s="122">
        <f t="shared" si="105"/>
        <v>793</v>
      </c>
      <c r="B805" s="80" t="s">
        <v>1639</v>
      </c>
      <c r="C805" s="122">
        <v>2</v>
      </c>
      <c r="D805" s="79" t="s">
        <v>1604</v>
      </c>
      <c r="E805" s="79" t="s">
        <v>1605</v>
      </c>
      <c r="F805" s="120">
        <v>30</v>
      </c>
      <c r="G805" s="79">
        <v>2017</v>
      </c>
      <c r="H805" s="81" t="s">
        <v>1606</v>
      </c>
      <c r="I805" s="81" t="s">
        <v>1607</v>
      </c>
      <c r="J805" s="81" t="s">
        <v>114</v>
      </c>
      <c r="K805" s="79" t="s">
        <v>1608</v>
      </c>
      <c r="L805" s="116" t="s">
        <v>1609</v>
      </c>
      <c r="N805" s="79" t="s">
        <v>149</v>
      </c>
      <c r="O805" s="166">
        <v>1</v>
      </c>
      <c r="P805" s="83">
        <v>7050900</v>
      </c>
      <c r="Q805" s="79" t="s">
        <v>1610</v>
      </c>
      <c r="S805" s="122">
        <v>1</v>
      </c>
      <c r="T805" s="117">
        <v>8</v>
      </c>
      <c r="V805" s="79" t="str">
        <f>IF(AND(C805=2, T805&lt;&gt;""), _xlfn.IFNA(VLOOKUP(T805,'kk1'!$B$10:$C$109, 2, FALSE), ""), "")</f>
        <v>Ruang Sekretariat</v>
      </c>
      <c r="W805" s="117">
        <v>2</v>
      </c>
      <c r="X805" s="79" t="str">
        <f t="shared" si="98"/>
        <v>Kurang Baik</v>
      </c>
      <c r="Y805" s="79" t="str">
        <f t="shared" si="99"/>
        <v>Benar</v>
      </c>
      <c r="Z805" s="79">
        <f t="shared" si="100"/>
        <v>1</v>
      </c>
      <c r="AA805" s="79" t="str">
        <f t="shared" si="101"/>
        <v>update ta_kib_b set kd_ruang = 8 where idpemda = '10020010012000838'</v>
      </c>
      <c r="AB805" s="79" t="str">
        <f t="shared" si="102"/>
        <v>Ta_Fn_KIB_B_Sensus</v>
      </c>
      <c r="AC805" s="79" t="str">
        <f t="shared" si="103"/>
        <v>update Ta_Fn_KIB_B_Sensus set sensus = 2 where idpemda = '10020010012000838'</v>
      </c>
      <c r="AD805" s="79">
        <f>ROWS($B$13:B805)</f>
        <v>793</v>
      </c>
      <c r="AE805" s="79" t="str">
        <f>IF(W805='kk4-7'!$A$1, AD805, "")</f>
        <v/>
      </c>
      <c r="AF805" s="79" t="str">
        <f t="shared" si="104"/>
        <v/>
      </c>
    </row>
    <row r="806" spans="1:32" x14ac:dyDescent="0.25">
      <c r="A806" s="122">
        <f t="shared" si="105"/>
        <v>794</v>
      </c>
      <c r="B806" s="80" t="s">
        <v>1640</v>
      </c>
      <c r="C806" s="122">
        <v>2</v>
      </c>
      <c r="D806" s="79" t="s">
        <v>1604</v>
      </c>
      <c r="E806" s="79" t="s">
        <v>1605</v>
      </c>
      <c r="F806" s="120">
        <v>31</v>
      </c>
      <c r="G806" s="79">
        <v>2017</v>
      </c>
      <c r="H806" s="81" t="s">
        <v>1606</v>
      </c>
      <c r="I806" s="81" t="s">
        <v>1607</v>
      </c>
      <c r="J806" s="81" t="s">
        <v>114</v>
      </c>
      <c r="K806" s="79" t="s">
        <v>1608</v>
      </c>
      <c r="L806" s="116" t="s">
        <v>1609</v>
      </c>
      <c r="N806" s="79" t="s">
        <v>149</v>
      </c>
      <c r="O806" s="166">
        <v>1</v>
      </c>
      <c r="P806" s="83">
        <v>7050900</v>
      </c>
      <c r="Q806" s="79" t="s">
        <v>1610</v>
      </c>
      <c r="S806" s="122">
        <v>1</v>
      </c>
      <c r="T806" s="117">
        <v>8</v>
      </c>
      <c r="V806" s="79" t="str">
        <f>IF(AND(C806=2, T806&lt;&gt;""), _xlfn.IFNA(VLOOKUP(T806,'kk1'!$B$10:$C$109, 2, FALSE), ""), "")</f>
        <v>Ruang Sekretariat</v>
      </c>
      <c r="W806" s="117">
        <v>2</v>
      </c>
      <c r="X806" s="79" t="str">
        <f t="shared" si="98"/>
        <v>Kurang Baik</v>
      </c>
      <c r="Y806" s="79" t="str">
        <f t="shared" si="99"/>
        <v>Benar</v>
      </c>
      <c r="Z806" s="79">
        <f t="shared" si="100"/>
        <v>1</v>
      </c>
      <c r="AA806" s="79" t="str">
        <f t="shared" si="101"/>
        <v>update ta_kib_b set kd_ruang = 8 where idpemda = '10020010012000839'</v>
      </c>
      <c r="AB806" s="79" t="str">
        <f t="shared" si="102"/>
        <v>Ta_Fn_KIB_B_Sensus</v>
      </c>
      <c r="AC806" s="79" t="str">
        <f t="shared" si="103"/>
        <v>update Ta_Fn_KIB_B_Sensus set sensus = 2 where idpemda = '10020010012000839'</v>
      </c>
      <c r="AD806" s="79">
        <f>ROWS($B$13:B806)</f>
        <v>794</v>
      </c>
      <c r="AE806" s="79" t="str">
        <f>IF(W806='kk4-7'!$A$1, AD806, "")</f>
        <v/>
      </c>
      <c r="AF806" s="79" t="str">
        <f t="shared" si="104"/>
        <v/>
      </c>
    </row>
    <row r="807" spans="1:32" x14ac:dyDescent="0.25">
      <c r="A807" s="122">
        <f t="shared" si="105"/>
        <v>795</v>
      </c>
      <c r="B807" s="80" t="s">
        <v>1641</v>
      </c>
      <c r="C807" s="122">
        <v>2</v>
      </c>
      <c r="D807" s="79" t="s">
        <v>1604</v>
      </c>
      <c r="E807" s="79" t="s">
        <v>1605</v>
      </c>
      <c r="F807" s="120">
        <v>32</v>
      </c>
      <c r="G807" s="79">
        <v>2017</v>
      </c>
      <c r="H807" s="81" t="s">
        <v>1606</v>
      </c>
      <c r="I807" s="81" t="s">
        <v>1607</v>
      </c>
      <c r="J807" s="81" t="s">
        <v>114</v>
      </c>
      <c r="K807" s="79" t="s">
        <v>1608</v>
      </c>
      <c r="L807" s="116" t="s">
        <v>1609</v>
      </c>
      <c r="N807" s="79" t="s">
        <v>149</v>
      </c>
      <c r="O807" s="166">
        <v>1</v>
      </c>
      <c r="P807" s="83">
        <v>7050900</v>
      </c>
      <c r="Q807" s="79" t="s">
        <v>1610</v>
      </c>
      <c r="S807" s="122">
        <v>1</v>
      </c>
      <c r="T807" s="117">
        <v>8</v>
      </c>
      <c r="V807" s="79" t="str">
        <f>IF(AND(C807=2, T807&lt;&gt;""), _xlfn.IFNA(VLOOKUP(T807,'kk1'!$B$10:$C$109, 2, FALSE), ""), "")</f>
        <v>Ruang Sekretariat</v>
      </c>
      <c r="W807" s="117">
        <v>2</v>
      </c>
      <c r="X807" s="79" t="str">
        <f t="shared" si="98"/>
        <v>Kurang Baik</v>
      </c>
      <c r="Y807" s="79" t="str">
        <f t="shared" si="99"/>
        <v>Benar</v>
      </c>
      <c r="Z807" s="79">
        <f t="shared" si="100"/>
        <v>1</v>
      </c>
      <c r="AA807" s="79" t="str">
        <f t="shared" si="101"/>
        <v>update ta_kib_b set kd_ruang = 8 where idpemda = '10020010012000840'</v>
      </c>
      <c r="AB807" s="79" t="str">
        <f t="shared" si="102"/>
        <v>Ta_Fn_KIB_B_Sensus</v>
      </c>
      <c r="AC807" s="79" t="str">
        <f t="shared" si="103"/>
        <v>update Ta_Fn_KIB_B_Sensus set sensus = 2 where idpemda = '10020010012000840'</v>
      </c>
      <c r="AD807" s="79">
        <f>ROWS($B$13:B807)</f>
        <v>795</v>
      </c>
      <c r="AE807" s="79" t="str">
        <f>IF(W807='kk4-7'!$A$1, AD807, "")</f>
        <v/>
      </c>
      <c r="AF807" s="79" t="str">
        <f t="shared" si="104"/>
        <v/>
      </c>
    </row>
    <row r="808" spans="1:32" x14ac:dyDescent="0.25">
      <c r="A808" s="122">
        <f t="shared" si="105"/>
        <v>796</v>
      </c>
      <c r="B808" s="80" t="s">
        <v>1642</v>
      </c>
      <c r="C808" s="122">
        <v>2</v>
      </c>
      <c r="D808" s="79" t="s">
        <v>1604</v>
      </c>
      <c r="E808" s="79" t="s">
        <v>1605</v>
      </c>
      <c r="F808" s="120">
        <v>33</v>
      </c>
      <c r="G808" s="79">
        <v>2017</v>
      </c>
      <c r="H808" s="81" t="s">
        <v>1606</v>
      </c>
      <c r="I808" s="81" t="s">
        <v>1607</v>
      </c>
      <c r="J808" s="81" t="s">
        <v>114</v>
      </c>
      <c r="K808" s="79" t="s">
        <v>1608</v>
      </c>
      <c r="L808" s="116" t="s">
        <v>1609</v>
      </c>
      <c r="N808" s="79" t="s">
        <v>149</v>
      </c>
      <c r="O808" s="166">
        <v>1</v>
      </c>
      <c r="P808" s="83">
        <v>7050900</v>
      </c>
      <c r="Q808" s="79" t="s">
        <v>1610</v>
      </c>
      <c r="S808" s="122">
        <v>1</v>
      </c>
      <c r="T808" s="117">
        <v>8</v>
      </c>
      <c r="V808" s="79" t="str">
        <f>IF(AND(C808=2, T808&lt;&gt;""), _xlfn.IFNA(VLOOKUP(T808,'kk1'!$B$10:$C$109, 2, FALSE), ""), "")</f>
        <v>Ruang Sekretariat</v>
      </c>
      <c r="W808" s="117">
        <v>2</v>
      </c>
      <c r="X808" s="79" t="str">
        <f t="shared" si="98"/>
        <v>Kurang Baik</v>
      </c>
      <c r="Y808" s="79" t="str">
        <f t="shared" si="99"/>
        <v>Benar</v>
      </c>
      <c r="Z808" s="79">
        <f t="shared" si="100"/>
        <v>1</v>
      </c>
      <c r="AA808" s="79" t="str">
        <f t="shared" si="101"/>
        <v>update ta_kib_b set kd_ruang = 8 where idpemda = '10020010012000841'</v>
      </c>
      <c r="AB808" s="79" t="str">
        <f t="shared" si="102"/>
        <v>Ta_Fn_KIB_B_Sensus</v>
      </c>
      <c r="AC808" s="79" t="str">
        <f t="shared" si="103"/>
        <v>update Ta_Fn_KIB_B_Sensus set sensus = 2 where idpemda = '10020010012000841'</v>
      </c>
      <c r="AD808" s="79">
        <f>ROWS($B$13:B808)</f>
        <v>796</v>
      </c>
      <c r="AE808" s="79" t="str">
        <f>IF(W808='kk4-7'!$A$1, AD808, "")</f>
        <v/>
      </c>
      <c r="AF808" s="79" t="str">
        <f t="shared" si="104"/>
        <v/>
      </c>
    </row>
    <row r="809" spans="1:32" x14ac:dyDescent="0.25">
      <c r="A809" s="122">
        <f t="shared" si="105"/>
        <v>797</v>
      </c>
      <c r="B809" s="80" t="s">
        <v>1643</v>
      </c>
      <c r="C809" s="122">
        <v>2</v>
      </c>
      <c r="D809" s="79" t="s">
        <v>1604</v>
      </c>
      <c r="E809" s="79" t="s">
        <v>1605</v>
      </c>
      <c r="F809" s="120">
        <v>34</v>
      </c>
      <c r="G809" s="79">
        <v>2017</v>
      </c>
      <c r="H809" s="81" t="s">
        <v>1606</v>
      </c>
      <c r="I809" s="81" t="s">
        <v>1607</v>
      </c>
      <c r="J809" s="81" t="s">
        <v>114</v>
      </c>
      <c r="K809" s="79" t="s">
        <v>1608</v>
      </c>
      <c r="L809" s="116" t="s">
        <v>1609</v>
      </c>
      <c r="N809" s="79" t="s">
        <v>149</v>
      </c>
      <c r="O809" s="166">
        <v>1</v>
      </c>
      <c r="P809" s="83">
        <v>7050900</v>
      </c>
      <c r="Q809" s="79" t="s">
        <v>1610</v>
      </c>
      <c r="S809" s="122">
        <v>1</v>
      </c>
      <c r="T809" s="117">
        <v>8</v>
      </c>
      <c r="V809" s="79" t="str">
        <f>IF(AND(C809=2, T809&lt;&gt;""), _xlfn.IFNA(VLOOKUP(T809,'kk1'!$B$10:$C$109, 2, FALSE), ""), "")</f>
        <v>Ruang Sekretariat</v>
      </c>
      <c r="W809" s="117">
        <v>2</v>
      </c>
      <c r="X809" s="79" t="str">
        <f t="shared" si="98"/>
        <v>Kurang Baik</v>
      </c>
      <c r="Y809" s="79" t="str">
        <f t="shared" si="99"/>
        <v>Benar</v>
      </c>
      <c r="Z809" s="79">
        <f t="shared" si="100"/>
        <v>1</v>
      </c>
      <c r="AA809" s="79" t="str">
        <f t="shared" si="101"/>
        <v>update ta_kib_b set kd_ruang = 8 where idpemda = '10020010012000842'</v>
      </c>
      <c r="AB809" s="79" t="str">
        <f t="shared" si="102"/>
        <v>Ta_Fn_KIB_B_Sensus</v>
      </c>
      <c r="AC809" s="79" t="str">
        <f t="shared" si="103"/>
        <v>update Ta_Fn_KIB_B_Sensus set sensus = 2 where idpemda = '10020010012000842'</v>
      </c>
      <c r="AD809" s="79">
        <f>ROWS($B$13:B809)</f>
        <v>797</v>
      </c>
      <c r="AE809" s="79" t="str">
        <f>IF(W809='kk4-7'!$A$1, AD809, "")</f>
        <v/>
      </c>
      <c r="AF809" s="79" t="str">
        <f t="shared" si="104"/>
        <v/>
      </c>
    </row>
    <row r="810" spans="1:32" x14ac:dyDescent="0.25">
      <c r="A810" s="122">
        <f t="shared" si="105"/>
        <v>798</v>
      </c>
      <c r="B810" s="80" t="s">
        <v>1644</v>
      </c>
      <c r="C810" s="122">
        <v>2</v>
      </c>
      <c r="D810" s="79" t="s">
        <v>1604</v>
      </c>
      <c r="E810" s="79" t="s">
        <v>1605</v>
      </c>
      <c r="F810" s="120">
        <v>35</v>
      </c>
      <c r="G810" s="79">
        <v>2017</v>
      </c>
      <c r="H810" s="81" t="s">
        <v>1606</v>
      </c>
      <c r="I810" s="81" t="s">
        <v>1607</v>
      </c>
      <c r="J810" s="81" t="s">
        <v>114</v>
      </c>
      <c r="K810" s="79" t="s">
        <v>1608</v>
      </c>
      <c r="L810" s="116" t="s">
        <v>1609</v>
      </c>
      <c r="N810" s="79" t="s">
        <v>149</v>
      </c>
      <c r="O810" s="166">
        <v>1</v>
      </c>
      <c r="P810" s="83">
        <v>7050900</v>
      </c>
      <c r="Q810" s="79" t="s">
        <v>1610</v>
      </c>
      <c r="S810" s="122">
        <v>1</v>
      </c>
      <c r="T810" s="117">
        <v>8</v>
      </c>
      <c r="V810" s="79" t="str">
        <f>IF(AND(C810=2, T810&lt;&gt;""), _xlfn.IFNA(VLOOKUP(T810,'kk1'!$B$10:$C$109, 2, FALSE), ""), "")</f>
        <v>Ruang Sekretariat</v>
      </c>
      <c r="W810" s="117">
        <v>2</v>
      </c>
      <c r="X810" s="79" t="str">
        <f t="shared" si="98"/>
        <v>Kurang Baik</v>
      </c>
      <c r="Y810" s="79" t="str">
        <f t="shared" si="99"/>
        <v>Benar</v>
      </c>
      <c r="Z810" s="79">
        <f t="shared" si="100"/>
        <v>1</v>
      </c>
      <c r="AA810" s="79" t="str">
        <f t="shared" si="101"/>
        <v>update ta_kib_b set kd_ruang = 8 where idpemda = '10020010012000843'</v>
      </c>
      <c r="AB810" s="79" t="str">
        <f t="shared" si="102"/>
        <v>Ta_Fn_KIB_B_Sensus</v>
      </c>
      <c r="AC810" s="79" t="str">
        <f t="shared" si="103"/>
        <v>update Ta_Fn_KIB_B_Sensus set sensus = 2 where idpemda = '10020010012000843'</v>
      </c>
      <c r="AD810" s="79">
        <f>ROWS($B$13:B810)</f>
        <v>798</v>
      </c>
      <c r="AE810" s="79" t="str">
        <f>IF(W810='kk4-7'!$A$1, AD810, "")</f>
        <v/>
      </c>
      <c r="AF810" s="79" t="str">
        <f t="shared" si="104"/>
        <v/>
      </c>
    </row>
    <row r="811" spans="1:32" x14ac:dyDescent="0.25">
      <c r="A811" s="122">
        <f t="shared" si="105"/>
        <v>799</v>
      </c>
      <c r="B811" s="80" t="s">
        <v>1645</v>
      </c>
      <c r="C811" s="122">
        <v>2</v>
      </c>
      <c r="D811" s="79" t="s">
        <v>1604</v>
      </c>
      <c r="E811" s="79" t="s">
        <v>1605</v>
      </c>
      <c r="F811" s="120">
        <v>36</v>
      </c>
      <c r="G811" s="79">
        <v>2017</v>
      </c>
      <c r="H811" s="81" t="s">
        <v>1606</v>
      </c>
      <c r="I811" s="81" t="s">
        <v>1607</v>
      </c>
      <c r="J811" s="81" t="s">
        <v>114</v>
      </c>
      <c r="K811" s="79" t="s">
        <v>1608</v>
      </c>
      <c r="L811" s="116" t="s">
        <v>1609</v>
      </c>
      <c r="N811" s="79" t="s">
        <v>149</v>
      </c>
      <c r="O811" s="166">
        <v>1</v>
      </c>
      <c r="P811" s="83">
        <v>7054000</v>
      </c>
      <c r="Q811" s="79" t="s">
        <v>1610</v>
      </c>
      <c r="S811" s="122">
        <v>1</v>
      </c>
      <c r="T811" s="117">
        <v>17</v>
      </c>
      <c r="V811" s="79" t="str">
        <f>IF(AND(C811=2, T811&lt;&gt;""), _xlfn.IFNA(VLOOKUP(T811,'kk1'!$B$10:$C$109, 2, FALSE), ""), "")</f>
        <v>Balai Penyuluh JATIYOSO</v>
      </c>
      <c r="W811" s="117">
        <v>1</v>
      </c>
      <c r="X811" s="79" t="str">
        <f t="shared" si="98"/>
        <v>Baik</v>
      </c>
      <c r="Y811" s="79" t="str">
        <f t="shared" si="99"/>
        <v>Benar</v>
      </c>
      <c r="Z811" s="79">
        <f t="shared" si="100"/>
        <v>1</v>
      </c>
      <c r="AA811" s="79" t="str">
        <f t="shared" si="101"/>
        <v>update ta_kib_b set kd_ruang = 17 where idpemda = '10020010012000844'</v>
      </c>
      <c r="AB811" s="79" t="str">
        <f t="shared" si="102"/>
        <v>Ta_Fn_KIB_B_Sensus</v>
      </c>
      <c r="AC811" s="79" t="str">
        <f t="shared" si="103"/>
        <v>update Ta_Fn_KIB_B_Sensus set sensus = 1 where idpemda = '10020010012000844'</v>
      </c>
      <c r="AD811" s="79">
        <f>ROWS($B$13:B811)</f>
        <v>799</v>
      </c>
      <c r="AE811" s="79" t="str">
        <f>IF(W811='kk4-7'!$A$1, AD811, "")</f>
        <v/>
      </c>
      <c r="AF811" s="79" t="str">
        <f t="shared" si="104"/>
        <v/>
      </c>
    </row>
    <row r="812" spans="1:32" x14ac:dyDescent="0.25">
      <c r="A812" s="122">
        <f t="shared" si="105"/>
        <v>800</v>
      </c>
      <c r="B812" s="80" t="s">
        <v>1646</v>
      </c>
      <c r="C812" s="122">
        <v>2</v>
      </c>
      <c r="D812" s="79" t="s">
        <v>1604</v>
      </c>
      <c r="E812" s="79" t="s">
        <v>1605</v>
      </c>
      <c r="F812" s="120">
        <v>37</v>
      </c>
      <c r="G812" s="79">
        <v>2018</v>
      </c>
      <c r="H812" s="81" t="s">
        <v>1647</v>
      </c>
      <c r="I812" s="81" t="s">
        <v>1648</v>
      </c>
      <c r="J812" s="81" t="s">
        <v>114</v>
      </c>
      <c r="K812" s="79" t="s">
        <v>377</v>
      </c>
      <c r="N812" s="79" t="s">
        <v>149</v>
      </c>
      <c r="O812" s="166">
        <v>1</v>
      </c>
      <c r="P812" s="83">
        <v>6750000</v>
      </c>
      <c r="Q812" s="79" t="s">
        <v>1649</v>
      </c>
      <c r="S812" s="122">
        <v>1</v>
      </c>
      <c r="T812" s="117">
        <v>17</v>
      </c>
      <c r="V812" s="79" t="str">
        <f>IF(AND(C812=2, T812&lt;&gt;""), _xlfn.IFNA(VLOOKUP(T812,'kk1'!$B$10:$C$109, 2, FALSE), ""), "")</f>
        <v>Balai Penyuluh JATIYOSO</v>
      </c>
      <c r="W812" s="117">
        <v>1</v>
      </c>
      <c r="X812" s="79" t="str">
        <f t="shared" si="98"/>
        <v>Baik</v>
      </c>
      <c r="Y812" s="79" t="str">
        <f t="shared" si="99"/>
        <v>Benar</v>
      </c>
      <c r="Z812" s="79">
        <f t="shared" si="100"/>
        <v>1</v>
      </c>
      <c r="AA812" s="79" t="str">
        <f t="shared" si="101"/>
        <v>update ta_kib_b set kd_ruang = 17 where idpemda = '10020010012000956'</v>
      </c>
      <c r="AB812" s="79" t="str">
        <f t="shared" si="102"/>
        <v>Ta_Fn_KIB_B_Sensus</v>
      </c>
      <c r="AC812" s="79" t="str">
        <f t="shared" si="103"/>
        <v>update Ta_Fn_KIB_B_Sensus set sensus = 1 where idpemda = '10020010012000956'</v>
      </c>
      <c r="AD812" s="79">
        <f>ROWS($B$13:B812)</f>
        <v>800</v>
      </c>
      <c r="AE812" s="79" t="str">
        <f>IF(W812='kk4-7'!$A$1, AD812, "")</f>
        <v/>
      </c>
      <c r="AF812" s="79" t="str">
        <f t="shared" si="104"/>
        <v/>
      </c>
    </row>
    <row r="813" spans="1:32" x14ac:dyDescent="0.25">
      <c r="A813" s="122">
        <f t="shared" si="105"/>
        <v>801</v>
      </c>
      <c r="B813" s="80" t="s">
        <v>1650</v>
      </c>
      <c r="C813" s="122">
        <v>2</v>
      </c>
      <c r="D813" s="79" t="s">
        <v>1604</v>
      </c>
      <c r="E813" s="79" t="s">
        <v>1605</v>
      </c>
      <c r="F813" s="120">
        <v>38</v>
      </c>
      <c r="G813" s="79">
        <v>2018</v>
      </c>
      <c r="H813" s="81" t="s">
        <v>1647</v>
      </c>
      <c r="I813" s="81" t="s">
        <v>1648</v>
      </c>
      <c r="J813" s="81" t="s">
        <v>114</v>
      </c>
      <c r="K813" s="79" t="s">
        <v>377</v>
      </c>
      <c r="N813" s="79" t="s">
        <v>149</v>
      </c>
      <c r="O813" s="166">
        <v>1</v>
      </c>
      <c r="P813" s="83">
        <v>6750000</v>
      </c>
      <c r="Q813" s="79" t="s">
        <v>1649</v>
      </c>
      <c r="S813" s="122">
        <v>1</v>
      </c>
      <c r="T813" s="117">
        <v>32</v>
      </c>
      <c r="V813" s="79" t="str">
        <f>IF(AND(C813=2, T813&lt;&gt;""), _xlfn.IFNA(VLOOKUP(T813,'kk1'!$B$10:$C$109, 2, FALSE), ""), "")</f>
        <v>Balai Penyuluh JENAWI</v>
      </c>
      <c r="W813" s="117">
        <v>2</v>
      </c>
      <c r="X813" s="79" t="str">
        <f t="shared" si="98"/>
        <v>Kurang Baik</v>
      </c>
      <c r="Y813" s="79" t="str">
        <f t="shared" si="99"/>
        <v>Benar</v>
      </c>
      <c r="Z813" s="79">
        <f t="shared" si="100"/>
        <v>1</v>
      </c>
      <c r="AA813" s="79" t="str">
        <f t="shared" si="101"/>
        <v>update ta_kib_b set kd_ruang = 32 where idpemda = '10020010012000957'</v>
      </c>
      <c r="AB813" s="79" t="str">
        <f t="shared" si="102"/>
        <v>Ta_Fn_KIB_B_Sensus</v>
      </c>
      <c r="AC813" s="79" t="str">
        <f t="shared" si="103"/>
        <v>update Ta_Fn_KIB_B_Sensus set sensus = 2 where idpemda = '10020010012000957'</v>
      </c>
      <c r="AD813" s="79">
        <f>ROWS($B$13:B813)</f>
        <v>801</v>
      </c>
      <c r="AE813" s="79" t="str">
        <f>IF(W813='kk4-7'!$A$1, AD813, "")</f>
        <v/>
      </c>
      <c r="AF813" s="79" t="str">
        <f t="shared" si="104"/>
        <v/>
      </c>
    </row>
    <row r="814" spans="1:32" x14ac:dyDescent="0.25">
      <c r="A814" s="122">
        <f t="shared" si="105"/>
        <v>802</v>
      </c>
      <c r="B814" s="80" t="s">
        <v>1651</v>
      </c>
      <c r="C814" s="122">
        <v>2</v>
      </c>
      <c r="D814" s="79" t="s">
        <v>1604</v>
      </c>
      <c r="E814" s="79" t="s">
        <v>1605</v>
      </c>
      <c r="F814" s="120">
        <v>39</v>
      </c>
      <c r="G814" s="79">
        <v>2018</v>
      </c>
      <c r="H814" s="81" t="s">
        <v>1647</v>
      </c>
      <c r="I814" s="81" t="s">
        <v>1648</v>
      </c>
      <c r="J814" s="81" t="s">
        <v>114</v>
      </c>
      <c r="K814" s="79" t="s">
        <v>377</v>
      </c>
      <c r="N814" s="79" t="s">
        <v>149</v>
      </c>
      <c r="O814" s="166">
        <v>1</v>
      </c>
      <c r="P814" s="83">
        <v>6750000</v>
      </c>
      <c r="Q814" s="79" t="s">
        <v>1649</v>
      </c>
      <c r="S814" s="122">
        <v>1</v>
      </c>
      <c r="T814" s="117">
        <v>21</v>
      </c>
      <c r="V814" s="79" t="str">
        <f>IF(AND(C814=2, T814&lt;&gt;""), _xlfn.IFNA(VLOOKUP(T814,'kk1'!$B$10:$C$109, 2, FALSE), ""), "")</f>
        <v>Balai Penyuluh TAWANGMANGU</v>
      </c>
      <c r="W814" s="117">
        <v>3</v>
      </c>
      <c r="X814" s="79" t="str">
        <f t="shared" si="98"/>
        <v>Rusak Berat</v>
      </c>
      <c r="Y814" s="79" t="str">
        <f t="shared" si="99"/>
        <v>Benar</v>
      </c>
      <c r="Z814" s="79">
        <f t="shared" si="100"/>
        <v>1</v>
      </c>
      <c r="AA814" s="79" t="str">
        <f t="shared" si="101"/>
        <v>update ta_kib_b set kd_ruang = 21 where idpemda = '10020010012000958'</v>
      </c>
      <c r="AB814" s="79" t="str">
        <f t="shared" si="102"/>
        <v>Ta_Fn_KIB_B_Sensus</v>
      </c>
      <c r="AC814" s="79" t="str">
        <f t="shared" si="103"/>
        <v>update Ta_Fn_KIB_B_Sensus set sensus = 3 where idpemda = '10020010012000958'</v>
      </c>
      <c r="AD814" s="79">
        <f>ROWS($B$13:B814)</f>
        <v>802</v>
      </c>
      <c r="AE814" s="79" t="str">
        <f>IF(W814='kk4-7'!$A$1, AD814, "")</f>
        <v/>
      </c>
      <c r="AF814" s="79" t="str">
        <f t="shared" si="104"/>
        <v/>
      </c>
    </row>
    <row r="815" spans="1:32" x14ac:dyDescent="0.25">
      <c r="A815" s="122">
        <f t="shared" si="105"/>
        <v>803</v>
      </c>
      <c r="B815" s="80" t="s">
        <v>1652</v>
      </c>
      <c r="C815" s="122">
        <v>2</v>
      </c>
      <c r="D815" s="79" t="s">
        <v>1604</v>
      </c>
      <c r="E815" s="79" t="s">
        <v>1605</v>
      </c>
      <c r="F815" s="120">
        <v>40</v>
      </c>
      <c r="G815" s="79">
        <v>2018</v>
      </c>
      <c r="H815" s="81" t="s">
        <v>1647</v>
      </c>
      <c r="I815" s="81" t="s">
        <v>1648</v>
      </c>
      <c r="J815" s="81" t="s">
        <v>114</v>
      </c>
      <c r="K815" s="79" t="s">
        <v>377</v>
      </c>
      <c r="N815" s="79" t="s">
        <v>149</v>
      </c>
      <c r="O815" s="166">
        <v>1</v>
      </c>
      <c r="P815" s="83">
        <v>6750000</v>
      </c>
      <c r="Q815" s="79" t="s">
        <v>1649</v>
      </c>
      <c r="S815" s="122">
        <v>1</v>
      </c>
      <c r="T815" s="117">
        <v>21</v>
      </c>
      <c r="V815" s="79" t="str">
        <f>IF(AND(C815=2, T815&lt;&gt;""), _xlfn.IFNA(VLOOKUP(T815,'kk1'!$B$10:$C$109, 2, FALSE), ""), "")</f>
        <v>Balai Penyuluh TAWANGMANGU</v>
      </c>
      <c r="W815" s="117">
        <v>3</v>
      </c>
      <c r="X815" s="79" t="str">
        <f t="shared" si="98"/>
        <v>Rusak Berat</v>
      </c>
      <c r="Y815" s="79" t="str">
        <f t="shared" si="99"/>
        <v>Benar</v>
      </c>
      <c r="Z815" s="79">
        <f t="shared" si="100"/>
        <v>1</v>
      </c>
      <c r="AA815" s="79" t="str">
        <f t="shared" si="101"/>
        <v>update ta_kib_b set kd_ruang = 21 where idpemda = '10020010012000959'</v>
      </c>
      <c r="AB815" s="79" t="str">
        <f t="shared" si="102"/>
        <v>Ta_Fn_KIB_B_Sensus</v>
      </c>
      <c r="AC815" s="79" t="str">
        <f t="shared" si="103"/>
        <v>update Ta_Fn_KIB_B_Sensus set sensus = 3 where idpemda = '10020010012000959'</v>
      </c>
      <c r="AD815" s="79">
        <f>ROWS($B$13:B815)</f>
        <v>803</v>
      </c>
      <c r="AE815" s="79" t="str">
        <f>IF(W815='kk4-7'!$A$1, AD815, "")</f>
        <v/>
      </c>
      <c r="AF815" s="79" t="str">
        <f t="shared" si="104"/>
        <v/>
      </c>
    </row>
    <row r="816" spans="1:32" x14ac:dyDescent="0.25">
      <c r="A816" s="122">
        <f t="shared" si="105"/>
        <v>804</v>
      </c>
      <c r="B816" s="80" t="s">
        <v>1653</v>
      </c>
      <c r="C816" s="122">
        <v>2</v>
      </c>
      <c r="D816" s="79" t="s">
        <v>1604</v>
      </c>
      <c r="E816" s="79" t="s">
        <v>1605</v>
      </c>
      <c r="F816" s="120">
        <v>41</v>
      </c>
      <c r="G816" s="79">
        <v>2018</v>
      </c>
      <c r="H816" s="81" t="s">
        <v>1647</v>
      </c>
      <c r="I816" s="81" t="s">
        <v>1648</v>
      </c>
      <c r="J816" s="81" t="s">
        <v>114</v>
      </c>
      <c r="K816" s="79" t="s">
        <v>377</v>
      </c>
      <c r="N816" s="79" t="s">
        <v>149</v>
      </c>
      <c r="O816" s="166">
        <v>1</v>
      </c>
      <c r="P816" s="83">
        <v>6750000</v>
      </c>
      <c r="Q816" s="79" t="s">
        <v>1649</v>
      </c>
      <c r="S816" s="122">
        <v>1</v>
      </c>
      <c r="T816" s="117">
        <v>21</v>
      </c>
      <c r="V816" s="79" t="str">
        <f>IF(AND(C816=2, T816&lt;&gt;""), _xlfn.IFNA(VLOOKUP(T816,'kk1'!$B$10:$C$109, 2, FALSE), ""), "")</f>
        <v>Balai Penyuluh TAWANGMANGU</v>
      </c>
      <c r="W816" s="117">
        <v>3</v>
      </c>
      <c r="X816" s="79" t="str">
        <f t="shared" si="98"/>
        <v>Rusak Berat</v>
      </c>
      <c r="Y816" s="79" t="str">
        <f t="shared" si="99"/>
        <v>Benar</v>
      </c>
      <c r="Z816" s="79">
        <f t="shared" si="100"/>
        <v>1</v>
      </c>
      <c r="AA816" s="79" t="str">
        <f t="shared" si="101"/>
        <v>update ta_kib_b set kd_ruang = 21 where idpemda = '10020010012000960'</v>
      </c>
      <c r="AB816" s="79" t="str">
        <f t="shared" si="102"/>
        <v>Ta_Fn_KIB_B_Sensus</v>
      </c>
      <c r="AC816" s="79" t="str">
        <f t="shared" si="103"/>
        <v>update Ta_Fn_KIB_B_Sensus set sensus = 3 where idpemda = '10020010012000960'</v>
      </c>
      <c r="AD816" s="79">
        <f>ROWS($B$13:B816)</f>
        <v>804</v>
      </c>
      <c r="AE816" s="79" t="str">
        <f>IF(W816='kk4-7'!$A$1, AD816, "")</f>
        <v/>
      </c>
      <c r="AF816" s="79" t="str">
        <f t="shared" si="104"/>
        <v/>
      </c>
    </row>
    <row r="817" spans="1:32" x14ac:dyDescent="0.25">
      <c r="A817" s="122">
        <f t="shared" si="105"/>
        <v>805</v>
      </c>
      <c r="B817" s="80" t="s">
        <v>1654</v>
      </c>
      <c r="C817" s="122">
        <v>2</v>
      </c>
      <c r="D817" s="79" t="s">
        <v>1604</v>
      </c>
      <c r="E817" s="79" t="s">
        <v>1605</v>
      </c>
      <c r="F817" s="120">
        <v>42</v>
      </c>
      <c r="G817" s="79">
        <v>2018</v>
      </c>
      <c r="H817" s="81" t="s">
        <v>1647</v>
      </c>
      <c r="I817" s="81" t="s">
        <v>1648</v>
      </c>
      <c r="J817" s="81" t="s">
        <v>114</v>
      </c>
      <c r="K817" s="79" t="s">
        <v>377</v>
      </c>
      <c r="N817" s="79" t="s">
        <v>149</v>
      </c>
      <c r="O817" s="166">
        <v>1</v>
      </c>
      <c r="P817" s="83">
        <v>6750000</v>
      </c>
      <c r="Q817" s="79" t="s">
        <v>1649</v>
      </c>
      <c r="S817" s="122">
        <v>1</v>
      </c>
      <c r="T817" s="117">
        <v>8</v>
      </c>
      <c r="V817" s="79" t="str">
        <f>IF(AND(C817=2, T817&lt;&gt;""), _xlfn.IFNA(VLOOKUP(T817,'kk1'!$B$10:$C$109, 2, FALSE), ""), "")</f>
        <v>Ruang Sekretariat</v>
      </c>
      <c r="W817" s="117">
        <v>3</v>
      </c>
      <c r="X817" s="79" t="str">
        <f t="shared" si="98"/>
        <v>Rusak Berat</v>
      </c>
      <c r="Y817" s="79" t="str">
        <f t="shared" si="99"/>
        <v>Benar</v>
      </c>
      <c r="Z817" s="79">
        <f t="shared" si="100"/>
        <v>1</v>
      </c>
      <c r="AA817" s="79" t="str">
        <f t="shared" si="101"/>
        <v>update ta_kib_b set kd_ruang = 8 where idpemda = '10020010012000961'</v>
      </c>
      <c r="AB817" s="79" t="str">
        <f t="shared" si="102"/>
        <v>Ta_Fn_KIB_B_Sensus</v>
      </c>
      <c r="AC817" s="79" t="str">
        <f t="shared" si="103"/>
        <v>update Ta_Fn_KIB_B_Sensus set sensus = 3 where idpemda = '10020010012000961'</v>
      </c>
      <c r="AD817" s="79">
        <f>ROWS($B$13:B817)</f>
        <v>805</v>
      </c>
      <c r="AE817" s="79" t="str">
        <f>IF(W817='kk4-7'!$A$1, AD817, "")</f>
        <v/>
      </c>
      <c r="AF817" s="79" t="str">
        <f t="shared" si="104"/>
        <v/>
      </c>
    </row>
    <row r="818" spans="1:32" x14ac:dyDescent="0.25">
      <c r="A818" s="122">
        <f t="shared" si="105"/>
        <v>806</v>
      </c>
      <c r="B818" s="80" t="s">
        <v>1655</v>
      </c>
      <c r="C818" s="122">
        <v>2</v>
      </c>
      <c r="D818" s="79" t="s">
        <v>1604</v>
      </c>
      <c r="E818" s="79" t="s">
        <v>1605</v>
      </c>
      <c r="F818" s="120">
        <v>43</v>
      </c>
      <c r="G818" s="79">
        <v>2018</v>
      </c>
      <c r="H818" s="81" t="s">
        <v>1647</v>
      </c>
      <c r="I818" s="81" t="s">
        <v>1648</v>
      </c>
      <c r="J818" s="81" t="s">
        <v>114</v>
      </c>
      <c r="K818" s="79" t="s">
        <v>377</v>
      </c>
      <c r="N818" s="79" t="s">
        <v>149</v>
      </c>
      <c r="O818" s="166">
        <v>1</v>
      </c>
      <c r="P818" s="83">
        <v>6750000</v>
      </c>
      <c r="Q818" s="79" t="s">
        <v>1649</v>
      </c>
      <c r="S818" s="122">
        <v>1</v>
      </c>
      <c r="T818" s="117">
        <v>8</v>
      </c>
      <c r="V818" s="79" t="str">
        <f>IF(AND(C818=2, T818&lt;&gt;""), _xlfn.IFNA(VLOOKUP(T818,'kk1'!$B$10:$C$109, 2, FALSE), ""), "")</f>
        <v>Ruang Sekretariat</v>
      </c>
      <c r="W818" s="117">
        <v>2</v>
      </c>
      <c r="X818" s="79" t="str">
        <f t="shared" si="98"/>
        <v>Kurang Baik</v>
      </c>
      <c r="Y818" s="79" t="str">
        <f t="shared" si="99"/>
        <v>Benar</v>
      </c>
      <c r="Z818" s="79">
        <f t="shared" si="100"/>
        <v>1</v>
      </c>
      <c r="AA818" s="79" t="str">
        <f t="shared" si="101"/>
        <v>update ta_kib_b set kd_ruang = 8 where idpemda = '10020010012000962'</v>
      </c>
      <c r="AB818" s="79" t="str">
        <f t="shared" si="102"/>
        <v>Ta_Fn_KIB_B_Sensus</v>
      </c>
      <c r="AC818" s="79" t="str">
        <f t="shared" si="103"/>
        <v>update Ta_Fn_KIB_B_Sensus set sensus = 2 where idpemda = '10020010012000962'</v>
      </c>
      <c r="AD818" s="79">
        <f>ROWS($B$13:B818)</f>
        <v>806</v>
      </c>
      <c r="AE818" s="79" t="str">
        <f>IF(W818='kk4-7'!$A$1, AD818, "")</f>
        <v/>
      </c>
      <c r="AF818" s="79" t="str">
        <f t="shared" si="104"/>
        <v/>
      </c>
    </row>
    <row r="819" spans="1:32" x14ac:dyDescent="0.25">
      <c r="A819" s="122">
        <f t="shared" si="105"/>
        <v>807</v>
      </c>
      <c r="B819" s="80" t="s">
        <v>1656</v>
      </c>
      <c r="C819" s="122">
        <v>2</v>
      </c>
      <c r="D819" s="79" t="s">
        <v>1604</v>
      </c>
      <c r="E819" s="79" t="s">
        <v>1605</v>
      </c>
      <c r="F819" s="120">
        <v>44</v>
      </c>
      <c r="G819" s="79">
        <v>2018</v>
      </c>
      <c r="H819" s="81" t="s">
        <v>1647</v>
      </c>
      <c r="I819" s="81" t="s">
        <v>1648</v>
      </c>
      <c r="J819" s="81" t="s">
        <v>114</v>
      </c>
      <c r="K819" s="79" t="s">
        <v>377</v>
      </c>
      <c r="N819" s="79" t="s">
        <v>149</v>
      </c>
      <c r="O819" s="166">
        <v>1</v>
      </c>
      <c r="P819" s="83">
        <v>6750000</v>
      </c>
      <c r="Q819" s="79" t="s">
        <v>1649</v>
      </c>
      <c r="S819" s="122">
        <v>1</v>
      </c>
      <c r="T819" s="117">
        <v>8</v>
      </c>
      <c r="V819" s="79" t="str">
        <f>IF(AND(C819=2, T819&lt;&gt;""), _xlfn.IFNA(VLOOKUP(T819,'kk1'!$B$10:$C$109, 2, FALSE), ""), "")</f>
        <v>Ruang Sekretariat</v>
      </c>
      <c r="W819" s="117">
        <v>2</v>
      </c>
      <c r="X819" s="79" t="str">
        <f t="shared" si="98"/>
        <v>Kurang Baik</v>
      </c>
      <c r="Y819" s="79" t="str">
        <f t="shared" si="99"/>
        <v>Benar</v>
      </c>
      <c r="Z819" s="79">
        <f t="shared" si="100"/>
        <v>1</v>
      </c>
      <c r="AA819" s="79" t="str">
        <f t="shared" si="101"/>
        <v>update ta_kib_b set kd_ruang = 8 where idpemda = '10020010012000963'</v>
      </c>
      <c r="AB819" s="79" t="str">
        <f t="shared" si="102"/>
        <v>Ta_Fn_KIB_B_Sensus</v>
      </c>
      <c r="AC819" s="79" t="str">
        <f t="shared" si="103"/>
        <v>update Ta_Fn_KIB_B_Sensus set sensus = 2 where idpemda = '10020010012000963'</v>
      </c>
      <c r="AD819" s="79">
        <f>ROWS($B$13:B819)</f>
        <v>807</v>
      </c>
      <c r="AE819" s="79" t="str">
        <f>IF(W819='kk4-7'!$A$1, AD819, "")</f>
        <v/>
      </c>
      <c r="AF819" s="79" t="str">
        <f t="shared" si="104"/>
        <v/>
      </c>
    </row>
    <row r="820" spans="1:32" x14ac:dyDescent="0.25">
      <c r="A820" s="122">
        <f t="shared" si="105"/>
        <v>808</v>
      </c>
      <c r="B820" s="80" t="s">
        <v>1657</v>
      </c>
      <c r="C820" s="122">
        <v>2</v>
      </c>
      <c r="D820" s="79" t="s">
        <v>1604</v>
      </c>
      <c r="E820" s="79" t="s">
        <v>1605</v>
      </c>
      <c r="F820" s="120">
        <v>45</v>
      </c>
      <c r="G820" s="79">
        <v>2018</v>
      </c>
      <c r="H820" s="81" t="s">
        <v>1647</v>
      </c>
      <c r="I820" s="81" t="s">
        <v>1648</v>
      </c>
      <c r="J820" s="81" t="s">
        <v>114</v>
      </c>
      <c r="K820" s="79" t="s">
        <v>377</v>
      </c>
      <c r="N820" s="79" t="s">
        <v>149</v>
      </c>
      <c r="O820" s="166">
        <v>1</v>
      </c>
      <c r="P820" s="83">
        <v>6750000</v>
      </c>
      <c r="Q820" s="79" t="s">
        <v>1649</v>
      </c>
      <c r="S820" s="122">
        <v>1</v>
      </c>
      <c r="T820" s="117">
        <v>8</v>
      </c>
      <c r="V820" s="79" t="str">
        <f>IF(AND(C820=2, T820&lt;&gt;""), _xlfn.IFNA(VLOOKUP(T820,'kk1'!$B$10:$C$109, 2, FALSE), ""), "")</f>
        <v>Ruang Sekretariat</v>
      </c>
      <c r="W820" s="117">
        <v>2</v>
      </c>
      <c r="X820" s="79" t="str">
        <f t="shared" si="98"/>
        <v>Kurang Baik</v>
      </c>
      <c r="Y820" s="79" t="str">
        <f t="shared" si="99"/>
        <v>Benar</v>
      </c>
      <c r="Z820" s="79">
        <f t="shared" si="100"/>
        <v>1</v>
      </c>
      <c r="AA820" s="79" t="str">
        <f t="shared" si="101"/>
        <v>update ta_kib_b set kd_ruang = 8 where idpemda = '10020010012000964'</v>
      </c>
      <c r="AB820" s="79" t="str">
        <f t="shared" si="102"/>
        <v>Ta_Fn_KIB_B_Sensus</v>
      </c>
      <c r="AC820" s="79" t="str">
        <f t="shared" si="103"/>
        <v>update Ta_Fn_KIB_B_Sensus set sensus = 2 where idpemda = '10020010012000964'</v>
      </c>
      <c r="AD820" s="79">
        <f>ROWS($B$13:B820)</f>
        <v>808</v>
      </c>
      <c r="AE820" s="79" t="str">
        <f>IF(W820='kk4-7'!$A$1, AD820, "")</f>
        <v/>
      </c>
      <c r="AF820" s="79" t="str">
        <f t="shared" si="104"/>
        <v/>
      </c>
    </row>
    <row r="821" spans="1:32" x14ac:dyDescent="0.25">
      <c r="A821" s="122">
        <f t="shared" si="105"/>
        <v>809</v>
      </c>
      <c r="B821" s="80" t="s">
        <v>1658</v>
      </c>
      <c r="C821" s="122">
        <v>2</v>
      </c>
      <c r="D821" s="79" t="s">
        <v>1604</v>
      </c>
      <c r="E821" s="79" t="s">
        <v>1605</v>
      </c>
      <c r="F821" s="120">
        <v>46</v>
      </c>
      <c r="G821" s="79">
        <v>2018</v>
      </c>
      <c r="H821" s="81" t="s">
        <v>1647</v>
      </c>
      <c r="I821" s="81" t="s">
        <v>1648</v>
      </c>
      <c r="J821" s="81" t="s">
        <v>114</v>
      </c>
      <c r="K821" s="79" t="s">
        <v>377</v>
      </c>
      <c r="N821" s="79" t="s">
        <v>149</v>
      </c>
      <c r="O821" s="166">
        <v>1</v>
      </c>
      <c r="P821" s="83">
        <v>6750000</v>
      </c>
      <c r="Q821" s="79" t="s">
        <v>1649</v>
      </c>
      <c r="S821" s="122">
        <v>1</v>
      </c>
      <c r="T821" s="117">
        <v>8</v>
      </c>
      <c r="V821" s="79" t="str">
        <f>IF(AND(C821=2, T821&lt;&gt;""), _xlfn.IFNA(VLOOKUP(T821,'kk1'!$B$10:$C$109, 2, FALSE), ""), "")</f>
        <v>Ruang Sekretariat</v>
      </c>
      <c r="W821" s="117">
        <v>2</v>
      </c>
      <c r="X821" s="79" t="str">
        <f t="shared" si="98"/>
        <v>Kurang Baik</v>
      </c>
      <c r="Y821" s="79" t="str">
        <f t="shared" si="99"/>
        <v>Benar</v>
      </c>
      <c r="Z821" s="79">
        <f t="shared" si="100"/>
        <v>1</v>
      </c>
      <c r="AA821" s="79" t="str">
        <f t="shared" si="101"/>
        <v>update ta_kib_b set kd_ruang = 8 where idpemda = '10020010012000965'</v>
      </c>
      <c r="AB821" s="79" t="str">
        <f t="shared" si="102"/>
        <v>Ta_Fn_KIB_B_Sensus</v>
      </c>
      <c r="AC821" s="79" t="str">
        <f t="shared" si="103"/>
        <v>update Ta_Fn_KIB_B_Sensus set sensus = 2 where idpemda = '10020010012000965'</v>
      </c>
      <c r="AD821" s="79">
        <f>ROWS($B$13:B821)</f>
        <v>809</v>
      </c>
      <c r="AE821" s="79" t="str">
        <f>IF(W821='kk4-7'!$A$1, AD821, "")</f>
        <v/>
      </c>
      <c r="AF821" s="79" t="str">
        <f t="shared" si="104"/>
        <v/>
      </c>
    </row>
    <row r="822" spans="1:32" x14ac:dyDescent="0.25">
      <c r="A822" s="122">
        <f t="shared" si="105"/>
        <v>810</v>
      </c>
      <c r="B822" s="80" t="s">
        <v>1659</v>
      </c>
      <c r="C822" s="122">
        <v>2</v>
      </c>
      <c r="D822" s="79" t="s">
        <v>1604</v>
      </c>
      <c r="E822" s="79" t="s">
        <v>1605</v>
      </c>
      <c r="F822" s="120">
        <v>47</v>
      </c>
      <c r="G822" s="79">
        <v>2018</v>
      </c>
      <c r="H822" s="81" t="s">
        <v>1647</v>
      </c>
      <c r="I822" s="81" t="s">
        <v>1648</v>
      </c>
      <c r="J822" s="81" t="s">
        <v>114</v>
      </c>
      <c r="K822" s="79" t="s">
        <v>377</v>
      </c>
      <c r="N822" s="79" t="s">
        <v>149</v>
      </c>
      <c r="O822" s="166">
        <v>1</v>
      </c>
      <c r="P822" s="83">
        <v>6750000</v>
      </c>
      <c r="Q822" s="79" t="s">
        <v>1649</v>
      </c>
      <c r="S822" s="122">
        <v>1</v>
      </c>
      <c r="T822" s="117">
        <v>8</v>
      </c>
      <c r="V822" s="79" t="str">
        <f>IF(AND(C822=2, T822&lt;&gt;""), _xlfn.IFNA(VLOOKUP(T822,'kk1'!$B$10:$C$109, 2, FALSE), ""), "")</f>
        <v>Ruang Sekretariat</v>
      </c>
      <c r="W822" s="117">
        <v>2</v>
      </c>
      <c r="X822" s="79" t="str">
        <f t="shared" si="98"/>
        <v>Kurang Baik</v>
      </c>
      <c r="Y822" s="79" t="str">
        <f t="shared" si="99"/>
        <v>Benar</v>
      </c>
      <c r="Z822" s="79">
        <f t="shared" si="100"/>
        <v>1</v>
      </c>
      <c r="AA822" s="79" t="str">
        <f t="shared" si="101"/>
        <v>update ta_kib_b set kd_ruang = 8 where idpemda = '10020010012000966'</v>
      </c>
      <c r="AB822" s="79" t="str">
        <f t="shared" si="102"/>
        <v>Ta_Fn_KIB_B_Sensus</v>
      </c>
      <c r="AC822" s="79" t="str">
        <f t="shared" si="103"/>
        <v>update Ta_Fn_KIB_B_Sensus set sensus = 2 where idpemda = '10020010012000966'</v>
      </c>
      <c r="AD822" s="79">
        <f>ROWS($B$13:B822)</f>
        <v>810</v>
      </c>
      <c r="AE822" s="79" t="str">
        <f>IF(W822='kk4-7'!$A$1, AD822, "")</f>
        <v/>
      </c>
      <c r="AF822" s="79" t="str">
        <f t="shared" si="104"/>
        <v/>
      </c>
    </row>
    <row r="823" spans="1:32" x14ac:dyDescent="0.25">
      <c r="A823" s="122">
        <f t="shared" si="105"/>
        <v>811</v>
      </c>
      <c r="B823" s="80" t="s">
        <v>1660</v>
      </c>
      <c r="C823" s="122">
        <v>2</v>
      </c>
      <c r="D823" s="79" t="s">
        <v>1604</v>
      </c>
      <c r="E823" s="79" t="s">
        <v>1605</v>
      </c>
      <c r="F823" s="120">
        <v>48</v>
      </c>
      <c r="G823" s="79">
        <v>2018</v>
      </c>
      <c r="H823" s="81" t="s">
        <v>1647</v>
      </c>
      <c r="I823" s="81" t="s">
        <v>1648</v>
      </c>
      <c r="J823" s="81" t="s">
        <v>114</v>
      </c>
      <c r="K823" s="79" t="s">
        <v>377</v>
      </c>
      <c r="N823" s="79" t="s">
        <v>149</v>
      </c>
      <c r="O823" s="166">
        <v>1</v>
      </c>
      <c r="P823" s="83">
        <v>6750000</v>
      </c>
      <c r="Q823" s="79" t="s">
        <v>1649</v>
      </c>
      <c r="S823" s="122">
        <v>1</v>
      </c>
      <c r="T823" s="117">
        <v>8</v>
      </c>
      <c r="V823" s="79" t="str">
        <f>IF(AND(C823=2, T823&lt;&gt;""), _xlfn.IFNA(VLOOKUP(T823,'kk1'!$B$10:$C$109, 2, FALSE), ""), "")</f>
        <v>Ruang Sekretariat</v>
      </c>
      <c r="W823" s="117">
        <v>2</v>
      </c>
      <c r="X823" s="79" t="str">
        <f t="shared" si="98"/>
        <v>Kurang Baik</v>
      </c>
      <c r="Y823" s="79" t="str">
        <f t="shared" si="99"/>
        <v>Benar</v>
      </c>
      <c r="Z823" s="79">
        <f t="shared" si="100"/>
        <v>1</v>
      </c>
      <c r="AA823" s="79" t="str">
        <f t="shared" si="101"/>
        <v>update ta_kib_b set kd_ruang = 8 where idpemda = '10020010012000967'</v>
      </c>
      <c r="AB823" s="79" t="str">
        <f t="shared" si="102"/>
        <v>Ta_Fn_KIB_B_Sensus</v>
      </c>
      <c r="AC823" s="79" t="str">
        <f t="shared" si="103"/>
        <v>update Ta_Fn_KIB_B_Sensus set sensus = 2 where idpemda = '10020010012000967'</v>
      </c>
      <c r="AD823" s="79">
        <f>ROWS($B$13:B823)</f>
        <v>811</v>
      </c>
      <c r="AE823" s="79" t="str">
        <f>IF(W823='kk4-7'!$A$1, AD823, "")</f>
        <v/>
      </c>
      <c r="AF823" s="79" t="str">
        <f t="shared" si="104"/>
        <v/>
      </c>
    </row>
    <row r="824" spans="1:32" x14ac:dyDescent="0.25">
      <c r="A824" s="122">
        <f t="shared" si="105"/>
        <v>812</v>
      </c>
      <c r="B824" s="80" t="s">
        <v>1661</v>
      </c>
      <c r="C824" s="122">
        <v>2</v>
      </c>
      <c r="D824" s="79" t="s">
        <v>1604</v>
      </c>
      <c r="E824" s="79" t="s">
        <v>1605</v>
      </c>
      <c r="F824" s="120">
        <v>49</v>
      </c>
      <c r="G824" s="79">
        <v>2018</v>
      </c>
      <c r="H824" s="81" t="s">
        <v>1647</v>
      </c>
      <c r="I824" s="81" t="s">
        <v>1648</v>
      </c>
      <c r="J824" s="81" t="s">
        <v>114</v>
      </c>
      <c r="K824" s="79" t="s">
        <v>377</v>
      </c>
      <c r="N824" s="79" t="s">
        <v>149</v>
      </c>
      <c r="O824" s="166">
        <v>1</v>
      </c>
      <c r="P824" s="83">
        <v>6750000</v>
      </c>
      <c r="Q824" s="79" t="s">
        <v>1649</v>
      </c>
      <c r="S824" s="122">
        <v>1</v>
      </c>
      <c r="T824" s="117">
        <v>8</v>
      </c>
      <c r="V824" s="79" t="str">
        <f>IF(AND(C824=2, T824&lt;&gt;""), _xlfn.IFNA(VLOOKUP(T824,'kk1'!$B$10:$C$109, 2, FALSE), ""), "")</f>
        <v>Ruang Sekretariat</v>
      </c>
      <c r="W824" s="117">
        <v>2</v>
      </c>
      <c r="X824" s="79" t="str">
        <f t="shared" si="98"/>
        <v>Kurang Baik</v>
      </c>
      <c r="Y824" s="79" t="str">
        <f t="shared" si="99"/>
        <v>Benar</v>
      </c>
      <c r="Z824" s="79">
        <f t="shared" si="100"/>
        <v>1</v>
      </c>
      <c r="AA824" s="79" t="str">
        <f t="shared" si="101"/>
        <v>update ta_kib_b set kd_ruang = 8 where idpemda = '10020010012000968'</v>
      </c>
      <c r="AB824" s="79" t="str">
        <f t="shared" si="102"/>
        <v>Ta_Fn_KIB_B_Sensus</v>
      </c>
      <c r="AC824" s="79" t="str">
        <f t="shared" si="103"/>
        <v>update Ta_Fn_KIB_B_Sensus set sensus = 2 where idpemda = '10020010012000968'</v>
      </c>
      <c r="AD824" s="79">
        <f>ROWS($B$13:B824)</f>
        <v>812</v>
      </c>
      <c r="AE824" s="79" t="str">
        <f>IF(W824='kk4-7'!$A$1, AD824, "")</f>
        <v/>
      </c>
      <c r="AF824" s="79" t="str">
        <f t="shared" si="104"/>
        <v/>
      </c>
    </row>
    <row r="825" spans="1:32" x14ac:dyDescent="0.25">
      <c r="A825" s="122">
        <f t="shared" si="105"/>
        <v>813</v>
      </c>
      <c r="B825" s="80" t="s">
        <v>1662</v>
      </c>
      <c r="C825" s="122">
        <v>2</v>
      </c>
      <c r="D825" s="79" t="s">
        <v>1604</v>
      </c>
      <c r="E825" s="79" t="s">
        <v>1605</v>
      </c>
      <c r="F825" s="120">
        <v>50</v>
      </c>
      <c r="G825" s="79">
        <v>2018</v>
      </c>
      <c r="H825" s="81" t="s">
        <v>1647</v>
      </c>
      <c r="I825" s="81" t="s">
        <v>1648</v>
      </c>
      <c r="J825" s="81" t="s">
        <v>114</v>
      </c>
      <c r="K825" s="79" t="s">
        <v>377</v>
      </c>
      <c r="N825" s="79" t="s">
        <v>149</v>
      </c>
      <c r="O825" s="166">
        <v>1</v>
      </c>
      <c r="P825" s="83">
        <v>6750000</v>
      </c>
      <c r="Q825" s="79" t="s">
        <v>1649</v>
      </c>
      <c r="S825" s="122">
        <v>1</v>
      </c>
      <c r="T825" s="117">
        <v>8</v>
      </c>
      <c r="V825" s="79" t="str">
        <f>IF(AND(C825=2, T825&lt;&gt;""), _xlfn.IFNA(VLOOKUP(T825,'kk1'!$B$10:$C$109, 2, FALSE), ""), "")</f>
        <v>Ruang Sekretariat</v>
      </c>
      <c r="W825" s="117">
        <v>2</v>
      </c>
      <c r="X825" s="79" t="str">
        <f t="shared" si="98"/>
        <v>Kurang Baik</v>
      </c>
      <c r="Y825" s="79" t="str">
        <f t="shared" si="99"/>
        <v>Benar</v>
      </c>
      <c r="Z825" s="79">
        <f t="shared" si="100"/>
        <v>1</v>
      </c>
      <c r="AA825" s="79" t="str">
        <f t="shared" si="101"/>
        <v>update ta_kib_b set kd_ruang = 8 where idpemda = '10020010012000969'</v>
      </c>
      <c r="AB825" s="79" t="str">
        <f t="shared" si="102"/>
        <v>Ta_Fn_KIB_B_Sensus</v>
      </c>
      <c r="AC825" s="79" t="str">
        <f t="shared" si="103"/>
        <v>update Ta_Fn_KIB_B_Sensus set sensus = 2 where idpemda = '10020010012000969'</v>
      </c>
      <c r="AD825" s="79">
        <f>ROWS($B$13:B825)</f>
        <v>813</v>
      </c>
      <c r="AE825" s="79" t="str">
        <f>IF(W825='kk4-7'!$A$1, AD825, "")</f>
        <v/>
      </c>
      <c r="AF825" s="79" t="str">
        <f t="shared" si="104"/>
        <v/>
      </c>
    </row>
    <row r="826" spans="1:32" x14ac:dyDescent="0.25">
      <c r="A826" s="122">
        <f t="shared" si="105"/>
        <v>814</v>
      </c>
      <c r="B826" s="80" t="s">
        <v>1663</v>
      </c>
      <c r="C826" s="122">
        <v>2</v>
      </c>
      <c r="D826" s="79" t="s">
        <v>1604</v>
      </c>
      <c r="E826" s="79" t="s">
        <v>1605</v>
      </c>
      <c r="F826" s="120">
        <v>51</v>
      </c>
      <c r="G826" s="79">
        <v>2018</v>
      </c>
      <c r="H826" s="81" t="s">
        <v>1647</v>
      </c>
      <c r="I826" s="81" t="s">
        <v>1648</v>
      </c>
      <c r="J826" s="81" t="s">
        <v>114</v>
      </c>
      <c r="K826" s="79" t="s">
        <v>377</v>
      </c>
      <c r="N826" s="79" t="s">
        <v>149</v>
      </c>
      <c r="O826" s="166">
        <v>1</v>
      </c>
      <c r="P826" s="83">
        <v>6750000</v>
      </c>
      <c r="Q826" s="79" t="s">
        <v>1649</v>
      </c>
      <c r="S826" s="122">
        <v>1</v>
      </c>
      <c r="T826" s="117">
        <v>8</v>
      </c>
      <c r="V826" s="79" t="str">
        <f>IF(AND(C826=2, T826&lt;&gt;""), _xlfn.IFNA(VLOOKUP(T826,'kk1'!$B$10:$C$109, 2, FALSE), ""), "")</f>
        <v>Ruang Sekretariat</v>
      </c>
      <c r="W826" s="117">
        <v>2</v>
      </c>
      <c r="X826" s="79" t="str">
        <f t="shared" si="98"/>
        <v>Kurang Baik</v>
      </c>
      <c r="Y826" s="79" t="str">
        <f t="shared" si="99"/>
        <v>Benar</v>
      </c>
      <c r="Z826" s="79">
        <f t="shared" si="100"/>
        <v>1</v>
      </c>
      <c r="AA826" s="79" t="str">
        <f t="shared" si="101"/>
        <v>update ta_kib_b set kd_ruang = 8 where idpemda = '10020010012000970'</v>
      </c>
      <c r="AB826" s="79" t="str">
        <f t="shared" si="102"/>
        <v>Ta_Fn_KIB_B_Sensus</v>
      </c>
      <c r="AC826" s="79" t="str">
        <f t="shared" si="103"/>
        <v>update Ta_Fn_KIB_B_Sensus set sensus = 2 where idpemda = '10020010012000970'</v>
      </c>
      <c r="AD826" s="79">
        <f>ROWS($B$13:B826)</f>
        <v>814</v>
      </c>
      <c r="AE826" s="79" t="str">
        <f>IF(W826='kk4-7'!$A$1, AD826, "")</f>
        <v/>
      </c>
      <c r="AF826" s="79" t="str">
        <f t="shared" si="104"/>
        <v/>
      </c>
    </row>
    <row r="827" spans="1:32" x14ac:dyDescent="0.25">
      <c r="A827" s="122">
        <f t="shared" si="105"/>
        <v>815</v>
      </c>
      <c r="B827" s="80" t="s">
        <v>1664</v>
      </c>
      <c r="C827" s="122">
        <v>2</v>
      </c>
      <c r="D827" s="79" t="s">
        <v>1604</v>
      </c>
      <c r="E827" s="79" t="s">
        <v>1605</v>
      </c>
      <c r="F827" s="120">
        <v>52</v>
      </c>
      <c r="G827" s="79">
        <v>2018</v>
      </c>
      <c r="H827" s="81" t="s">
        <v>1647</v>
      </c>
      <c r="I827" s="81" t="s">
        <v>1648</v>
      </c>
      <c r="J827" s="81" t="s">
        <v>114</v>
      </c>
      <c r="K827" s="79" t="s">
        <v>377</v>
      </c>
      <c r="N827" s="79" t="s">
        <v>149</v>
      </c>
      <c r="O827" s="166">
        <v>1</v>
      </c>
      <c r="P827" s="83">
        <v>6750000</v>
      </c>
      <c r="Q827" s="79" t="s">
        <v>1649</v>
      </c>
      <c r="S827" s="122">
        <v>1</v>
      </c>
      <c r="T827" s="117">
        <v>8</v>
      </c>
      <c r="V827" s="79" t="str">
        <f>IF(AND(C827=2, T827&lt;&gt;""), _xlfn.IFNA(VLOOKUP(T827,'kk1'!$B$10:$C$109, 2, FALSE), ""), "")</f>
        <v>Ruang Sekretariat</v>
      </c>
      <c r="W827" s="117">
        <v>2</v>
      </c>
      <c r="X827" s="79" t="str">
        <f t="shared" si="98"/>
        <v>Kurang Baik</v>
      </c>
      <c r="Y827" s="79" t="str">
        <f t="shared" si="99"/>
        <v>Benar</v>
      </c>
      <c r="Z827" s="79">
        <f t="shared" si="100"/>
        <v>1</v>
      </c>
      <c r="AA827" s="79" t="str">
        <f t="shared" si="101"/>
        <v>update ta_kib_b set kd_ruang = 8 where idpemda = '10020010012000971'</v>
      </c>
      <c r="AB827" s="79" t="str">
        <f t="shared" si="102"/>
        <v>Ta_Fn_KIB_B_Sensus</v>
      </c>
      <c r="AC827" s="79" t="str">
        <f t="shared" si="103"/>
        <v>update Ta_Fn_KIB_B_Sensus set sensus = 2 where idpemda = '10020010012000971'</v>
      </c>
      <c r="AD827" s="79">
        <f>ROWS($B$13:B827)</f>
        <v>815</v>
      </c>
      <c r="AE827" s="79" t="str">
        <f>IF(W827='kk4-7'!$A$1, AD827, "")</f>
        <v/>
      </c>
      <c r="AF827" s="79" t="str">
        <f t="shared" si="104"/>
        <v/>
      </c>
    </row>
    <row r="828" spans="1:32" x14ac:dyDescent="0.25">
      <c r="A828" s="122">
        <f t="shared" si="105"/>
        <v>816</v>
      </c>
      <c r="B828" s="80" t="s">
        <v>1665</v>
      </c>
      <c r="C828" s="122">
        <v>2</v>
      </c>
      <c r="D828" s="79" t="s">
        <v>1604</v>
      </c>
      <c r="E828" s="79" t="s">
        <v>1605</v>
      </c>
      <c r="F828" s="120">
        <v>53</v>
      </c>
      <c r="G828" s="79">
        <v>2018</v>
      </c>
      <c r="H828" s="81" t="s">
        <v>1647</v>
      </c>
      <c r="I828" s="81" t="s">
        <v>1648</v>
      </c>
      <c r="J828" s="81" t="s">
        <v>114</v>
      </c>
      <c r="K828" s="79" t="s">
        <v>377</v>
      </c>
      <c r="N828" s="79" t="s">
        <v>149</v>
      </c>
      <c r="O828" s="166">
        <v>1</v>
      </c>
      <c r="P828" s="83">
        <v>6750000</v>
      </c>
      <c r="Q828" s="79" t="s">
        <v>1649</v>
      </c>
      <c r="S828" s="122">
        <v>1</v>
      </c>
      <c r="T828" s="117">
        <v>8</v>
      </c>
      <c r="V828" s="79" t="str">
        <f>IF(AND(C828=2, T828&lt;&gt;""), _xlfn.IFNA(VLOOKUP(T828,'kk1'!$B$10:$C$109, 2, FALSE), ""), "")</f>
        <v>Ruang Sekretariat</v>
      </c>
      <c r="W828" s="117">
        <v>2</v>
      </c>
      <c r="X828" s="79" t="str">
        <f t="shared" si="98"/>
        <v>Kurang Baik</v>
      </c>
      <c r="Y828" s="79" t="str">
        <f t="shared" si="99"/>
        <v>Benar</v>
      </c>
      <c r="Z828" s="79">
        <f t="shared" si="100"/>
        <v>1</v>
      </c>
      <c r="AA828" s="79" t="str">
        <f t="shared" si="101"/>
        <v>update ta_kib_b set kd_ruang = 8 where idpemda = '10020010012000972'</v>
      </c>
      <c r="AB828" s="79" t="str">
        <f t="shared" si="102"/>
        <v>Ta_Fn_KIB_B_Sensus</v>
      </c>
      <c r="AC828" s="79" t="str">
        <f t="shared" si="103"/>
        <v>update Ta_Fn_KIB_B_Sensus set sensus = 2 where idpemda = '10020010012000972'</v>
      </c>
      <c r="AD828" s="79">
        <f>ROWS($B$13:B828)</f>
        <v>816</v>
      </c>
      <c r="AE828" s="79" t="str">
        <f>IF(W828='kk4-7'!$A$1, AD828, "")</f>
        <v/>
      </c>
      <c r="AF828" s="79" t="str">
        <f t="shared" si="104"/>
        <v/>
      </c>
    </row>
    <row r="829" spans="1:32" x14ac:dyDescent="0.25">
      <c r="A829" s="122">
        <f t="shared" si="105"/>
        <v>817</v>
      </c>
      <c r="B829" s="80" t="s">
        <v>1666</v>
      </c>
      <c r="C829" s="122">
        <v>2</v>
      </c>
      <c r="D829" s="79" t="s">
        <v>1604</v>
      </c>
      <c r="E829" s="79" t="s">
        <v>1605</v>
      </c>
      <c r="F829" s="120">
        <v>54</v>
      </c>
      <c r="G829" s="79">
        <v>2018</v>
      </c>
      <c r="H829" s="81" t="s">
        <v>1647</v>
      </c>
      <c r="I829" s="81" t="s">
        <v>1648</v>
      </c>
      <c r="J829" s="81" t="s">
        <v>114</v>
      </c>
      <c r="K829" s="79" t="s">
        <v>377</v>
      </c>
      <c r="N829" s="79" t="s">
        <v>149</v>
      </c>
      <c r="O829" s="166">
        <v>1</v>
      </c>
      <c r="P829" s="83">
        <v>6750000</v>
      </c>
      <c r="Q829" s="79" t="s">
        <v>1649</v>
      </c>
      <c r="S829" s="122">
        <v>1</v>
      </c>
      <c r="T829" s="117">
        <v>8</v>
      </c>
      <c r="V829" s="79" t="str">
        <f>IF(AND(C829=2, T829&lt;&gt;""), _xlfn.IFNA(VLOOKUP(T829,'kk1'!$B$10:$C$109, 2, FALSE), ""), "")</f>
        <v>Ruang Sekretariat</v>
      </c>
      <c r="W829" s="117">
        <v>2</v>
      </c>
      <c r="X829" s="79" t="str">
        <f t="shared" si="98"/>
        <v>Kurang Baik</v>
      </c>
      <c r="Y829" s="79" t="str">
        <f t="shared" si="99"/>
        <v>Benar</v>
      </c>
      <c r="Z829" s="79">
        <f t="shared" si="100"/>
        <v>1</v>
      </c>
      <c r="AA829" s="79" t="str">
        <f t="shared" si="101"/>
        <v>update ta_kib_b set kd_ruang = 8 where idpemda = '10020010012000973'</v>
      </c>
      <c r="AB829" s="79" t="str">
        <f t="shared" si="102"/>
        <v>Ta_Fn_KIB_B_Sensus</v>
      </c>
      <c r="AC829" s="79" t="str">
        <f t="shared" si="103"/>
        <v>update Ta_Fn_KIB_B_Sensus set sensus = 2 where idpemda = '10020010012000973'</v>
      </c>
      <c r="AD829" s="79">
        <f>ROWS($B$13:B829)</f>
        <v>817</v>
      </c>
      <c r="AE829" s="79" t="str">
        <f>IF(W829='kk4-7'!$A$1, AD829, "")</f>
        <v/>
      </c>
      <c r="AF829" s="79" t="str">
        <f t="shared" si="104"/>
        <v/>
      </c>
    </row>
    <row r="830" spans="1:32" x14ac:dyDescent="0.25">
      <c r="A830" s="122">
        <f t="shared" si="105"/>
        <v>818</v>
      </c>
      <c r="B830" s="80" t="s">
        <v>1667</v>
      </c>
      <c r="C830" s="122">
        <v>2</v>
      </c>
      <c r="D830" s="79" t="s">
        <v>1604</v>
      </c>
      <c r="E830" s="79" t="s">
        <v>1605</v>
      </c>
      <c r="F830" s="120">
        <v>55</v>
      </c>
      <c r="G830" s="79">
        <v>2018</v>
      </c>
      <c r="H830" s="81" t="s">
        <v>1647</v>
      </c>
      <c r="I830" s="81" t="s">
        <v>1648</v>
      </c>
      <c r="J830" s="81" t="s">
        <v>114</v>
      </c>
      <c r="K830" s="79" t="s">
        <v>377</v>
      </c>
      <c r="N830" s="79" t="s">
        <v>149</v>
      </c>
      <c r="O830" s="166">
        <v>1</v>
      </c>
      <c r="P830" s="83">
        <v>6750000</v>
      </c>
      <c r="Q830" s="79" t="s">
        <v>1649</v>
      </c>
      <c r="S830" s="122">
        <v>1</v>
      </c>
      <c r="T830" s="117">
        <v>8</v>
      </c>
      <c r="V830" s="79" t="str">
        <f>IF(AND(C830=2, T830&lt;&gt;""), _xlfn.IFNA(VLOOKUP(T830,'kk1'!$B$10:$C$109, 2, FALSE), ""), "")</f>
        <v>Ruang Sekretariat</v>
      </c>
      <c r="W830" s="117">
        <v>2</v>
      </c>
      <c r="X830" s="79" t="str">
        <f t="shared" si="98"/>
        <v>Kurang Baik</v>
      </c>
      <c r="Y830" s="79" t="str">
        <f t="shared" si="99"/>
        <v>Benar</v>
      </c>
      <c r="Z830" s="79">
        <f t="shared" si="100"/>
        <v>1</v>
      </c>
      <c r="AA830" s="79" t="str">
        <f t="shared" si="101"/>
        <v>update ta_kib_b set kd_ruang = 8 where idpemda = '10020010012000974'</v>
      </c>
      <c r="AB830" s="79" t="str">
        <f t="shared" si="102"/>
        <v>Ta_Fn_KIB_B_Sensus</v>
      </c>
      <c r="AC830" s="79" t="str">
        <f t="shared" si="103"/>
        <v>update Ta_Fn_KIB_B_Sensus set sensus = 2 where idpemda = '10020010012000974'</v>
      </c>
      <c r="AD830" s="79">
        <f>ROWS($B$13:B830)</f>
        <v>818</v>
      </c>
      <c r="AE830" s="79" t="str">
        <f>IF(W830='kk4-7'!$A$1, AD830, "")</f>
        <v/>
      </c>
      <c r="AF830" s="79" t="str">
        <f t="shared" si="104"/>
        <v/>
      </c>
    </row>
    <row r="831" spans="1:32" x14ac:dyDescent="0.25">
      <c r="A831" s="122">
        <f t="shared" si="105"/>
        <v>819</v>
      </c>
      <c r="B831" s="80" t="s">
        <v>1668</v>
      </c>
      <c r="C831" s="122">
        <v>2</v>
      </c>
      <c r="D831" s="79" t="s">
        <v>1604</v>
      </c>
      <c r="E831" s="79" t="s">
        <v>1605</v>
      </c>
      <c r="F831" s="120">
        <v>56</v>
      </c>
      <c r="G831" s="79">
        <v>2018</v>
      </c>
      <c r="H831" s="81" t="s">
        <v>1647</v>
      </c>
      <c r="I831" s="81" t="s">
        <v>1648</v>
      </c>
      <c r="J831" s="81" t="s">
        <v>114</v>
      </c>
      <c r="K831" s="79" t="s">
        <v>377</v>
      </c>
      <c r="N831" s="79" t="s">
        <v>149</v>
      </c>
      <c r="O831" s="166">
        <v>1</v>
      </c>
      <c r="P831" s="83">
        <v>6750000</v>
      </c>
      <c r="Q831" s="79" t="s">
        <v>1649</v>
      </c>
      <c r="S831" s="122">
        <v>1</v>
      </c>
      <c r="T831" s="117">
        <v>8</v>
      </c>
      <c r="V831" s="79" t="str">
        <f>IF(AND(C831=2, T831&lt;&gt;""), _xlfn.IFNA(VLOOKUP(T831,'kk1'!$B$10:$C$109, 2, FALSE), ""), "")</f>
        <v>Ruang Sekretariat</v>
      </c>
      <c r="W831" s="117">
        <v>2</v>
      </c>
      <c r="X831" s="79" t="str">
        <f t="shared" si="98"/>
        <v>Kurang Baik</v>
      </c>
      <c r="Y831" s="79" t="str">
        <f t="shared" si="99"/>
        <v>Benar</v>
      </c>
      <c r="Z831" s="79">
        <f t="shared" si="100"/>
        <v>1</v>
      </c>
      <c r="AA831" s="79" t="str">
        <f t="shared" si="101"/>
        <v>update ta_kib_b set kd_ruang = 8 where idpemda = '10020010012000975'</v>
      </c>
      <c r="AB831" s="79" t="str">
        <f t="shared" si="102"/>
        <v>Ta_Fn_KIB_B_Sensus</v>
      </c>
      <c r="AC831" s="79" t="str">
        <f t="shared" si="103"/>
        <v>update Ta_Fn_KIB_B_Sensus set sensus = 2 where idpemda = '10020010012000975'</v>
      </c>
      <c r="AD831" s="79">
        <f>ROWS($B$13:B831)</f>
        <v>819</v>
      </c>
      <c r="AE831" s="79" t="str">
        <f>IF(W831='kk4-7'!$A$1, AD831, "")</f>
        <v/>
      </c>
      <c r="AF831" s="79" t="str">
        <f t="shared" si="104"/>
        <v/>
      </c>
    </row>
    <row r="832" spans="1:32" x14ac:dyDescent="0.25">
      <c r="A832" s="122">
        <f t="shared" si="105"/>
        <v>820</v>
      </c>
      <c r="B832" s="80" t="s">
        <v>1669</v>
      </c>
      <c r="C832" s="122">
        <v>2</v>
      </c>
      <c r="D832" s="79" t="s">
        <v>1604</v>
      </c>
      <c r="E832" s="79" t="s">
        <v>1605</v>
      </c>
      <c r="F832" s="120">
        <v>57</v>
      </c>
      <c r="G832" s="79">
        <v>2018</v>
      </c>
      <c r="H832" s="81" t="s">
        <v>1647</v>
      </c>
      <c r="I832" s="81" t="s">
        <v>1648</v>
      </c>
      <c r="J832" s="81" t="s">
        <v>114</v>
      </c>
      <c r="K832" s="79" t="s">
        <v>377</v>
      </c>
      <c r="N832" s="79" t="s">
        <v>149</v>
      </c>
      <c r="O832" s="166">
        <v>1</v>
      </c>
      <c r="P832" s="83">
        <v>6750000</v>
      </c>
      <c r="Q832" s="79" t="s">
        <v>1649</v>
      </c>
      <c r="S832" s="122">
        <v>1</v>
      </c>
      <c r="T832" s="117">
        <v>8</v>
      </c>
      <c r="V832" s="79" t="str">
        <f>IF(AND(C832=2, T832&lt;&gt;""), _xlfn.IFNA(VLOOKUP(T832,'kk1'!$B$10:$C$109, 2, FALSE), ""), "")</f>
        <v>Ruang Sekretariat</v>
      </c>
      <c r="W832" s="117">
        <v>2</v>
      </c>
      <c r="X832" s="79" t="str">
        <f t="shared" si="98"/>
        <v>Kurang Baik</v>
      </c>
      <c r="Y832" s="79" t="str">
        <f t="shared" si="99"/>
        <v>Benar</v>
      </c>
      <c r="Z832" s="79">
        <f t="shared" si="100"/>
        <v>1</v>
      </c>
      <c r="AA832" s="79" t="str">
        <f t="shared" si="101"/>
        <v>update ta_kib_b set kd_ruang = 8 where idpemda = '10020010012000976'</v>
      </c>
      <c r="AB832" s="79" t="str">
        <f t="shared" si="102"/>
        <v>Ta_Fn_KIB_B_Sensus</v>
      </c>
      <c r="AC832" s="79" t="str">
        <f t="shared" si="103"/>
        <v>update Ta_Fn_KIB_B_Sensus set sensus = 2 where idpemda = '10020010012000976'</v>
      </c>
      <c r="AD832" s="79">
        <f>ROWS($B$13:B832)</f>
        <v>820</v>
      </c>
      <c r="AE832" s="79" t="str">
        <f>IF(W832='kk4-7'!$A$1, AD832, "")</f>
        <v/>
      </c>
      <c r="AF832" s="79" t="str">
        <f t="shared" si="104"/>
        <v/>
      </c>
    </row>
    <row r="833" spans="1:45" x14ac:dyDescent="0.25">
      <c r="A833" s="122">
        <f t="shared" si="105"/>
        <v>821</v>
      </c>
      <c r="B833" s="80" t="s">
        <v>1670</v>
      </c>
      <c r="C833" s="122">
        <v>2</v>
      </c>
      <c r="D833" s="79" t="s">
        <v>1604</v>
      </c>
      <c r="E833" s="79" t="s">
        <v>1605</v>
      </c>
      <c r="F833" s="120">
        <v>58</v>
      </c>
      <c r="G833" s="79">
        <v>2018</v>
      </c>
      <c r="H833" s="81" t="s">
        <v>1647</v>
      </c>
      <c r="I833" s="81" t="s">
        <v>1648</v>
      </c>
      <c r="J833" s="81" t="s">
        <v>114</v>
      </c>
      <c r="K833" s="79" t="s">
        <v>377</v>
      </c>
      <c r="N833" s="79" t="s">
        <v>149</v>
      </c>
      <c r="O833" s="166">
        <v>1</v>
      </c>
      <c r="P833" s="83">
        <v>6750000</v>
      </c>
      <c r="Q833" s="79" t="s">
        <v>1649</v>
      </c>
      <c r="S833" s="122">
        <v>1</v>
      </c>
      <c r="T833" s="117">
        <v>8</v>
      </c>
      <c r="V833" s="79" t="str">
        <f>IF(AND(C833=2, T833&lt;&gt;""), _xlfn.IFNA(VLOOKUP(T833,'kk1'!$B$10:$C$109, 2, FALSE), ""), "")</f>
        <v>Ruang Sekretariat</v>
      </c>
      <c r="W833" s="117">
        <v>2</v>
      </c>
      <c r="X833" s="79" t="str">
        <f t="shared" si="98"/>
        <v>Kurang Baik</v>
      </c>
      <c r="Y833" s="79" t="str">
        <f t="shared" si="99"/>
        <v>Benar</v>
      </c>
      <c r="Z833" s="79">
        <f t="shared" si="100"/>
        <v>1</v>
      </c>
      <c r="AA833" s="79" t="str">
        <f t="shared" si="101"/>
        <v>update ta_kib_b set kd_ruang = 8 where idpemda = '10020010012000977'</v>
      </c>
      <c r="AB833" s="79" t="str">
        <f t="shared" si="102"/>
        <v>Ta_Fn_KIB_B_Sensus</v>
      </c>
      <c r="AC833" s="79" t="str">
        <f t="shared" si="103"/>
        <v>update Ta_Fn_KIB_B_Sensus set sensus = 2 where idpemda = '10020010012000977'</v>
      </c>
      <c r="AD833" s="79">
        <f>ROWS($B$13:B833)</f>
        <v>821</v>
      </c>
      <c r="AE833" s="79" t="str">
        <f>IF(W833='kk4-7'!$A$1, AD833, "")</f>
        <v/>
      </c>
      <c r="AF833" s="79" t="str">
        <f t="shared" si="104"/>
        <v/>
      </c>
    </row>
    <row r="834" spans="1:45" x14ac:dyDescent="0.25">
      <c r="A834" s="122">
        <f t="shared" si="105"/>
        <v>822</v>
      </c>
      <c r="B834" s="80" t="s">
        <v>1671</v>
      </c>
      <c r="C834" s="122">
        <v>2</v>
      </c>
      <c r="D834" s="79" t="s">
        <v>1604</v>
      </c>
      <c r="E834" s="79" t="s">
        <v>1605</v>
      </c>
      <c r="F834" s="120">
        <v>59</v>
      </c>
      <c r="G834" s="79">
        <v>2018</v>
      </c>
      <c r="H834" s="81" t="s">
        <v>1647</v>
      </c>
      <c r="I834" s="81" t="s">
        <v>1648</v>
      </c>
      <c r="J834" s="81" t="s">
        <v>114</v>
      </c>
      <c r="K834" s="79" t="s">
        <v>377</v>
      </c>
      <c r="N834" s="79" t="s">
        <v>149</v>
      </c>
      <c r="O834" s="166">
        <v>1</v>
      </c>
      <c r="P834" s="83">
        <v>6750000</v>
      </c>
      <c r="Q834" s="79" t="s">
        <v>1649</v>
      </c>
      <c r="S834" s="122">
        <v>1</v>
      </c>
      <c r="T834" s="117">
        <v>8</v>
      </c>
      <c r="V834" s="79" t="str">
        <f>IF(AND(C834=2, T834&lt;&gt;""), _xlfn.IFNA(VLOOKUP(T834,'kk1'!$B$10:$C$109, 2, FALSE), ""), "")</f>
        <v>Ruang Sekretariat</v>
      </c>
      <c r="W834" s="117">
        <v>2</v>
      </c>
      <c r="X834" s="79" t="str">
        <f t="shared" si="98"/>
        <v>Kurang Baik</v>
      </c>
      <c r="Y834" s="79" t="str">
        <f t="shared" si="99"/>
        <v>Benar</v>
      </c>
      <c r="Z834" s="79">
        <f t="shared" si="100"/>
        <v>1</v>
      </c>
      <c r="AA834" s="79" t="str">
        <f t="shared" si="101"/>
        <v>update ta_kib_b set kd_ruang = 8 where idpemda = '10020010012000978'</v>
      </c>
      <c r="AB834" s="79" t="str">
        <f t="shared" si="102"/>
        <v>Ta_Fn_KIB_B_Sensus</v>
      </c>
      <c r="AC834" s="79" t="str">
        <f t="shared" si="103"/>
        <v>update Ta_Fn_KIB_B_Sensus set sensus = 2 where idpemda = '10020010012000978'</v>
      </c>
      <c r="AD834" s="79">
        <f>ROWS($B$13:B834)</f>
        <v>822</v>
      </c>
      <c r="AE834" s="79" t="str">
        <f>IF(W834='kk4-7'!$A$1, AD834, "")</f>
        <v/>
      </c>
      <c r="AF834" s="79" t="str">
        <f t="shared" si="104"/>
        <v/>
      </c>
    </row>
    <row r="835" spans="1:45" x14ac:dyDescent="0.25">
      <c r="A835" s="122">
        <f t="shared" si="105"/>
        <v>823</v>
      </c>
      <c r="B835" s="80" t="s">
        <v>1672</v>
      </c>
      <c r="C835" s="122">
        <v>2</v>
      </c>
      <c r="D835" s="79" t="s">
        <v>1604</v>
      </c>
      <c r="E835" s="79" t="s">
        <v>1605</v>
      </c>
      <c r="F835" s="120">
        <v>60</v>
      </c>
      <c r="G835" s="79">
        <v>2018</v>
      </c>
      <c r="H835" s="81" t="s">
        <v>1647</v>
      </c>
      <c r="I835" s="81" t="s">
        <v>1648</v>
      </c>
      <c r="J835" s="81" t="s">
        <v>114</v>
      </c>
      <c r="K835" s="79" t="s">
        <v>377</v>
      </c>
      <c r="N835" s="79" t="s">
        <v>149</v>
      </c>
      <c r="O835" s="166">
        <v>1</v>
      </c>
      <c r="P835" s="83">
        <v>6750000</v>
      </c>
      <c r="Q835" s="79" t="s">
        <v>1649</v>
      </c>
      <c r="S835" s="122">
        <v>1</v>
      </c>
      <c r="T835" s="117">
        <v>8</v>
      </c>
      <c r="V835" s="79" t="str">
        <f>IF(AND(C835=2, T835&lt;&gt;""), _xlfn.IFNA(VLOOKUP(T835,'kk1'!$B$10:$C$109, 2, FALSE), ""), "")</f>
        <v>Ruang Sekretariat</v>
      </c>
      <c r="W835" s="117">
        <v>2</v>
      </c>
      <c r="X835" s="79" t="str">
        <f t="shared" si="98"/>
        <v>Kurang Baik</v>
      </c>
      <c r="Y835" s="79" t="str">
        <f t="shared" si="99"/>
        <v>Benar</v>
      </c>
      <c r="Z835" s="79">
        <f t="shared" si="100"/>
        <v>1</v>
      </c>
      <c r="AA835" s="79" t="str">
        <f t="shared" si="101"/>
        <v>update ta_kib_b set kd_ruang = 8 where idpemda = '10020010012000979'</v>
      </c>
      <c r="AB835" s="79" t="str">
        <f t="shared" si="102"/>
        <v>Ta_Fn_KIB_B_Sensus</v>
      </c>
      <c r="AC835" s="79" t="str">
        <f t="shared" si="103"/>
        <v>update Ta_Fn_KIB_B_Sensus set sensus = 2 where idpemda = '10020010012000979'</v>
      </c>
      <c r="AD835" s="79">
        <f>ROWS($B$13:B835)</f>
        <v>823</v>
      </c>
      <c r="AE835" s="79" t="str">
        <f>IF(W835='kk4-7'!$A$1, AD835, "")</f>
        <v/>
      </c>
      <c r="AF835" s="79" t="str">
        <f t="shared" si="104"/>
        <v/>
      </c>
    </row>
    <row r="836" spans="1:45" x14ac:dyDescent="0.25">
      <c r="A836" s="122">
        <f t="shared" si="105"/>
        <v>824</v>
      </c>
      <c r="B836" s="80" t="s">
        <v>1673</v>
      </c>
      <c r="C836" s="122">
        <v>2</v>
      </c>
      <c r="D836" s="79" t="s">
        <v>1604</v>
      </c>
      <c r="E836" s="79" t="s">
        <v>1605</v>
      </c>
      <c r="F836" s="120">
        <v>61</v>
      </c>
      <c r="G836" s="79">
        <v>2018</v>
      </c>
      <c r="H836" s="81" t="s">
        <v>1647</v>
      </c>
      <c r="I836" s="81" t="s">
        <v>1648</v>
      </c>
      <c r="J836" s="81" t="s">
        <v>114</v>
      </c>
      <c r="K836" s="79" t="s">
        <v>377</v>
      </c>
      <c r="N836" s="79" t="s">
        <v>149</v>
      </c>
      <c r="O836" s="166">
        <v>1</v>
      </c>
      <c r="P836" s="83">
        <v>6750000</v>
      </c>
      <c r="Q836" s="79" t="s">
        <v>1649</v>
      </c>
      <c r="S836" s="122">
        <v>1</v>
      </c>
      <c r="T836" s="117">
        <v>8</v>
      </c>
      <c r="V836" s="79" t="str">
        <f>IF(AND(C836=2, T836&lt;&gt;""), _xlfn.IFNA(VLOOKUP(T836,'kk1'!$B$10:$C$109, 2, FALSE), ""), "")</f>
        <v>Ruang Sekretariat</v>
      </c>
      <c r="W836" s="117">
        <v>2</v>
      </c>
      <c r="X836" s="79" t="str">
        <f t="shared" si="98"/>
        <v>Kurang Baik</v>
      </c>
      <c r="Y836" s="79" t="str">
        <f t="shared" si="99"/>
        <v>Benar</v>
      </c>
      <c r="Z836" s="79">
        <f t="shared" si="100"/>
        <v>1</v>
      </c>
      <c r="AA836" s="79" t="str">
        <f t="shared" si="101"/>
        <v>update ta_kib_b set kd_ruang = 8 where idpemda = '10020010012000980'</v>
      </c>
      <c r="AB836" s="79" t="str">
        <f t="shared" si="102"/>
        <v>Ta_Fn_KIB_B_Sensus</v>
      </c>
      <c r="AC836" s="79" t="str">
        <f t="shared" si="103"/>
        <v>update Ta_Fn_KIB_B_Sensus set sensus = 2 where idpemda = '10020010012000980'</v>
      </c>
      <c r="AD836" s="79">
        <f>ROWS($B$13:B836)</f>
        <v>824</v>
      </c>
      <c r="AE836" s="79" t="str">
        <f>IF(W836='kk4-7'!$A$1, AD836, "")</f>
        <v/>
      </c>
      <c r="AF836" s="79" t="str">
        <f t="shared" si="104"/>
        <v/>
      </c>
    </row>
    <row r="837" spans="1:45" x14ac:dyDescent="0.25">
      <c r="A837" s="122">
        <f t="shared" si="105"/>
        <v>825</v>
      </c>
      <c r="B837" s="80" t="s">
        <v>1674</v>
      </c>
      <c r="C837" s="122">
        <v>2</v>
      </c>
      <c r="D837" s="79" t="s">
        <v>1604</v>
      </c>
      <c r="E837" s="79" t="s">
        <v>1605</v>
      </c>
      <c r="F837" s="120">
        <v>62</v>
      </c>
      <c r="G837" s="79">
        <v>2018</v>
      </c>
      <c r="H837" s="81" t="s">
        <v>1647</v>
      </c>
      <c r="I837" s="81" t="s">
        <v>1648</v>
      </c>
      <c r="J837" s="81" t="s">
        <v>114</v>
      </c>
      <c r="K837" s="79" t="s">
        <v>377</v>
      </c>
      <c r="N837" s="79" t="s">
        <v>149</v>
      </c>
      <c r="O837" s="166">
        <v>1</v>
      </c>
      <c r="P837" s="83">
        <v>6750000</v>
      </c>
      <c r="Q837" s="79" t="s">
        <v>1649</v>
      </c>
      <c r="S837" s="122">
        <v>1</v>
      </c>
      <c r="T837" s="117">
        <v>8</v>
      </c>
      <c r="V837" s="79" t="str">
        <f>IF(AND(C837=2, T837&lt;&gt;""), _xlfn.IFNA(VLOOKUP(T837,'kk1'!$B$10:$C$109, 2, FALSE), ""), "")</f>
        <v>Ruang Sekretariat</v>
      </c>
      <c r="W837" s="117">
        <v>2</v>
      </c>
      <c r="X837" s="79" t="str">
        <f t="shared" si="98"/>
        <v>Kurang Baik</v>
      </c>
      <c r="Y837" s="79" t="str">
        <f t="shared" si="99"/>
        <v>Benar</v>
      </c>
      <c r="Z837" s="79">
        <f t="shared" si="100"/>
        <v>1</v>
      </c>
      <c r="AA837" s="79" t="str">
        <f t="shared" si="101"/>
        <v>update ta_kib_b set kd_ruang = 8 where idpemda = '10020010012000981'</v>
      </c>
      <c r="AB837" s="79" t="str">
        <f t="shared" si="102"/>
        <v>Ta_Fn_KIB_B_Sensus</v>
      </c>
      <c r="AC837" s="79" t="str">
        <f t="shared" si="103"/>
        <v>update Ta_Fn_KIB_B_Sensus set sensus = 2 where idpemda = '10020010012000981'</v>
      </c>
      <c r="AD837" s="79">
        <f>ROWS($B$13:B837)</f>
        <v>825</v>
      </c>
      <c r="AE837" s="79" t="str">
        <f>IF(W837='kk4-7'!$A$1, AD837, "")</f>
        <v/>
      </c>
      <c r="AF837" s="79" t="str">
        <f t="shared" si="104"/>
        <v/>
      </c>
    </row>
    <row r="838" spans="1:45" x14ac:dyDescent="0.25">
      <c r="A838" s="122">
        <f t="shared" si="105"/>
        <v>826</v>
      </c>
      <c r="B838" s="80" t="s">
        <v>1675</v>
      </c>
      <c r="C838" s="122">
        <v>2</v>
      </c>
      <c r="D838" s="79" t="s">
        <v>1604</v>
      </c>
      <c r="E838" s="79" t="s">
        <v>1605</v>
      </c>
      <c r="F838" s="120">
        <v>63</v>
      </c>
      <c r="G838" s="79">
        <v>2018</v>
      </c>
      <c r="H838" s="81" t="s">
        <v>1647</v>
      </c>
      <c r="I838" s="81" t="s">
        <v>1648</v>
      </c>
      <c r="J838" s="81" t="s">
        <v>114</v>
      </c>
      <c r="K838" s="79" t="s">
        <v>377</v>
      </c>
      <c r="N838" s="79" t="s">
        <v>149</v>
      </c>
      <c r="O838" s="166">
        <v>1</v>
      </c>
      <c r="P838" s="83">
        <v>6750000</v>
      </c>
      <c r="Q838" s="79" t="s">
        <v>1649</v>
      </c>
      <c r="S838" s="122">
        <v>1</v>
      </c>
      <c r="T838" s="117">
        <v>8</v>
      </c>
      <c r="V838" s="79" t="str">
        <f>IF(AND(C838=2, T838&lt;&gt;""), _xlfn.IFNA(VLOOKUP(T838,'kk1'!$B$10:$C$109, 2, FALSE), ""), "")</f>
        <v>Ruang Sekretariat</v>
      </c>
      <c r="W838" s="117">
        <v>2</v>
      </c>
      <c r="X838" s="79" t="str">
        <f t="shared" si="98"/>
        <v>Kurang Baik</v>
      </c>
      <c r="Y838" s="79" t="str">
        <f t="shared" si="99"/>
        <v>Benar</v>
      </c>
      <c r="Z838" s="79">
        <f t="shared" si="100"/>
        <v>1</v>
      </c>
      <c r="AA838" s="79" t="str">
        <f t="shared" si="101"/>
        <v>update ta_kib_b set kd_ruang = 8 where idpemda = '10020010012000982'</v>
      </c>
      <c r="AB838" s="79" t="str">
        <f t="shared" si="102"/>
        <v>Ta_Fn_KIB_B_Sensus</v>
      </c>
      <c r="AC838" s="79" t="str">
        <f t="shared" si="103"/>
        <v>update Ta_Fn_KIB_B_Sensus set sensus = 2 where idpemda = '10020010012000982'</v>
      </c>
      <c r="AD838" s="79">
        <f>ROWS($B$13:B838)</f>
        <v>826</v>
      </c>
      <c r="AE838" s="79" t="str">
        <f>IF(W838='kk4-7'!$A$1, AD838, "")</f>
        <v/>
      </c>
      <c r="AF838" s="79" t="str">
        <f t="shared" si="104"/>
        <v/>
      </c>
    </row>
    <row r="839" spans="1:45" x14ac:dyDescent="0.25">
      <c r="A839" s="122">
        <f t="shared" si="105"/>
        <v>827</v>
      </c>
      <c r="B839" s="80" t="s">
        <v>1676</v>
      </c>
      <c r="C839" s="122">
        <v>2</v>
      </c>
      <c r="D839" s="79" t="s">
        <v>1604</v>
      </c>
      <c r="E839" s="79" t="s">
        <v>1605</v>
      </c>
      <c r="F839" s="120">
        <v>64</v>
      </c>
      <c r="G839" s="79">
        <v>2018</v>
      </c>
      <c r="H839" s="81" t="s">
        <v>1647</v>
      </c>
      <c r="I839" s="81" t="s">
        <v>1648</v>
      </c>
      <c r="J839" s="81" t="s">
        <v>114</v>
      </c>
      <c r="K839" s="79" t="s">
        <v>377</v>
      </c>
      <c r="N839" s="79" t="s">
        <v>149</v>
      </c>
      <c r="O839" s="166">
        <v>1</v>
      </c>
      <c r="P839" s="83">
        <v>6750000</v>
      </c>
      <c r="Q839" s="79" t="s">
        <v>1649</v>
      </c>
      <c r="S839" s="122">
        <v>1</v>
      </c>
      <c r="T839" s="117">
        <v>8</v>
      </c>
      <c r="V839" s="79" t="str">
        <f>IF(AND(C839=2, T839&lt;&gt;""), _xlfn.IFNA(VLOOKUP(T839,'kk1'!$B$10:$C$109, 2, FALSE), ""), "")</f>
        <v>Ruang Sekretariat</v>
      </c>
      <c r="W839" s="117">
        <v>2</v>
      </c>
      <c r="X839" s="79" t="str">
        <f t="shared" si="98"/>
        <v>Kurang Baik</v>
      </c>
      <c r="Y839" s="79" t="str">
        <f t="shared" si="99"/>
        <v>Benar</v>
      </c>
      <c r="Z839" s="79">
        <f t="shared" si="100"/>
        <v>1</v>
      </c>
      <c r="AA839" s="79" t="str">
        <f t="shared" si="101"/>
        <v>update ta_kib_b set kd_ruang = 8 where idpemda = '10020010012000983'</v>
      </c>
      <c r="AB839" s="79" t="str">
        <f t="shared" si="102"/>
        <v>Ta_Fn_KIB_B_Sensus</v>
      </c>
      <c r="AC839" s="79" t="str">
        <f t="shared" si="103"/>
        <v>update Ta_Fn_KIB_B_Sensus set sensus = 2 where idpemda = '10020010012000983'</v>
      </c>
      <c r="AD839" s="79">
        <f>ROWS($B$13:B839)</f>
        <v>827</v>
      </c>
      <c r="AE839" s="79" t="str">
        <f>IF(W839='kk4-7'!$A$1, AD839, "")</f>
        <v/>
      </c>
      <c r="AF839" s="79" t="str">
        <f t="shared" si="104"/>
        <v/>
      </c>
    </row>
    <row r="840" spans="1:45" x14ac:dyDescent="0.25">
      <c r="A840" s="122">
        <f t="shared" si="105"/>
        <v>828</v>
      </c>
      <c r="B840" s="80" t="s">
        <v>1677</v>
      </c>
      <c r="C840" s="122">
        <v>2</v>
      </c>
      <c r="D840" s="79" t="s">
        <v>1604</v>
      </c>
      <c r="E840" s="79" t="s">
        <v>1605</v>
      </c>
      <c r="F840" s="120">
        <v>65</v>
      </c>
      <c r="G840" s="79">
        <v>2018</v>
      </c>
      <c r="H840" s="81" t="s">
        <v>1647</v>
      </c>
      <c r="I840" s="81" t="s">
        <v>1648</v>
      </c>
      <c r="J840" s="81" t="s">
        <v>114</v>
      </c>
      <c r="K840" s="79" t="s">
        <v>377</v>
      </c>
      <c r="N840" s="79" t="s">
        <v>149</v>
      </c>
      <c r="O840" s="166">
        <v>1</v>
      </c>
      <c r="P840" s="83">
        <v>6750000</v>
      </c>
      <c r="Q840" s="79" t="s">
        <v>1649</v>
      </c>
      <c r="S840" s="122">
        <v>1</v>
      </c>
      <c r="T840" s="117">
        <v>8</v>
      </c>
      <c r="V840" s="79" t="str">
        <f>IF(AND(C840=2, T840&lt;&gt;""), _xlfn.IFNA(VLOOKUP(T840,'kk1'!$B$10:$C$109, 2, FALSE), ""), "")</f>
        <v>Ruang Sekretariat</v>
      </c>
      <c r="W840" s="117">
        <v>2</v>
      </c>
      <c r="X840" s="79" t="str">
        <f t="shared" si="98"/>
        <v>Kurang Baik</v>
      </c>
      <c r="Y840" s="79" t="str">
        <f t="shared" si="99"/>
        <v>Benar</v>
      </c>
      <c r="Z840" s="79">
        <f t="shared" si="100"/>
        <v>1</v>
      </c>
      <c r="AA840" s="79" t="str">
        <f t="shared" si="101"/>
        <v>update ta_kib_b set kd_ruang = 8 where idpemda = '10020010012000984'</v>
      </c>
      <c r="AB840" s="79" t="str">
        <f t="shared" si="102"/>
        <v>Ta_Fn_KIB_B_Sensus</v>
      </c>
      <c r="AC840" s="79" t="str">
        <f t="shared" si="103"/>
        <v>update Ta_Fn_KIB_B_Sensus set sensus = 2 where idpemda = '10020010012000984'</v>
      </c>
      <c r="AD840" s="79">
        <f>ROWS($B$13:B840)</f>
        <v>828</v>
      </c>
      <c r="AE840" s="79" t="str">
        <f>IF(W840='kk4-7'!$A$1, AD840, "")</f>
        <v/>
      </c>
      <c r="AF840" s="79" t="str">
        <f t="shared" si="104"/>
        <v/>
      </c>
    </row>
    <row r="841" spans="1:45" x14ac:dyDescent="0.25">
      <c r="A841" s="122">
        <f t="shared" si="105"/>
        <v>829</v>
      </c>
      <c r="B841" s="80" t="s">
        <v>1678</v>
      </c>
      <c r="C841" s="122">
        <v>2</v>
      </c>
      <c r="D841" s="79" t="s">
        <v>1604</v>
      </c>
      <c r="E841" s="79" t="s">
        <v>1605</v>
      </c>
      <c r="F841" s="120">
        <v>66</v>
      </c>
      <c r="G841" s="79">
        <v>2018</v>
      </c>
      <c r="H841" s="81" t="s">
        <v>1647</v>
      </c>
      <c r="I841" s="81" t="s">
        <v>1648</v>
      </c>
      <c r="J841" s="81" t="s">
        <v>114</v>
      </c>
      <c r="K841" s="79" t="s">
        <v>377</v>
      </c>
      <c r="N841" s="79" t="s">
        <v>149</v>
      </c>
      <c r="O841" s="166">
        <v>1</v>
      </c>
      <c r="P841" s="83">
        <v>6750000</v>
      </c>
      <c r="Q841" s="79" t="s">
        <v>1649</v>
      </c>
      <c r="S841" s="122">
        <v>1</v>
      </c>
      <c r="T841" s="117">
        <v>8</v>
      </c>
      <c r="V841" s="79" t="str">
        <f>IF(AND(C841=2, T841&lt;&gt;""), _xlfn.IFNA(VLOOKUP(T841,'kk1'!$B$10:$C$109, 2, FALSE), ""), "")</f>
        <v>Ruang Sekretariat</v>
      </c>
      <c r="W841" s="117">
        <v>2</v>
      </c>
      <c r="X841" s="79" t="str">
        <f t="shared" si="98"/>
        <v>Kurang Baik</v>
      </c>
      <c r="Y841" s="79" t="str">
        <f t="shared" si="99"/>
        <v>Benar</v>
      </c>
      <c r="Z841" s="79">
        <f t="shared" si="100"/>
        <v>1</v>
      </c>
      <c r="AA841" s="79" t="str">
        <f t="shared" si="101"/>
        <v>update ta_kib_b set kd_ruang = 8 where idpemda = '10020010012000985'</v>
      </c>
      <c r="AB841" s="79" t="str">
        <f t="shared" si="102"/>
        <v>Ta_Fn_KIB_B_Sensus</v>
      </c>
      <c r="AC841" s="79" t="str">
        <f t="shared" si="103"/>
        <v>update Ta_Fn_KIB_B_Sensus set sensus = 2 where idpemda = '10020010012000985'</v>
      </c>
      <c r="AD841" s="79">
        <f>ROWS($B$13:B841)</f>
        <v>829</v>
      </c>
      <c r="AE841" s="79" t="str">
        <f>IF(W841='kk4-7'!$A$1, AD841, "")</f>
        <v/>
      </c>
      <c r="AF841" s="79" t="str">
        <f t="shared" si="104"/>
        <v/>
      </c>
    </row>
    <row r="842" spans="1:45" x14ac:dyDescent="0.25">
      <c r="A842" s="122">
        <f t="shared" si="105"/>
        <v>830</v>
      </c>
      <c r="B842" s="80" t="s">
        <v>1679</v>
      </c>
      <c r="C842" s="122">
        <v>2</v>
      </c>
      <c r="D842" s="79" t="s">
        <v>1604</v>
      </c>
      <c r="E842" s="79" t="s">
        <v>1605</v>
      </c>
      <c r="F842" s="120">
        <v>67</v>
      </c>
      <c r="G842" s="79">
        <v>2018</v>
      </c>
      <c r="H842" s="81" t="s">
        <v>1647</v>
      </c>
      <c r="I842" s="81" t="s">
        <v>1648</v>
      </c>
      <c r="J842" s="81" t="s">
        <v>114</v>
      </c>
      <c r="K842" s="79" t="s">
        <v>377</v>
      </c>
      <c r="N842" s="79" t="s">
        <v>149</v>
      </c>
      <c r="O842" s="166">
        <v>1</v>
      </c>
      <c r="P842" s="83">
        <v>6750000</v>
      </c>
      <c r="Q842" s="79" t="s">
        <v>1649</v>
      </c>
      <c r="S842" s="122">
        <v>1</v>
      </c>
      <c r="T842" s="117">
        <v>8</v>
      </c>
      <c r="V842" s="79" t="str">
        <f>IF(AND(C842=2, T842&lt;&gt;""), _xlfn.IFNA(VLOOKUP(T842,'kk1'!$B$10:$C$109, 2, FALSE), ""), "")</f>
        <v>Ruang Sekretariat</v>
      </c>
      <c r="W842" s="117">
        <v>2</v>
      </c>
      <c r="X842" s="79" t="str">
        <f t="shared" si="98"/>
        <v>Kurang Baik</v>
      </c>
      <c r="Y842" s="79" t="str">
        <f t="shared" si="99"/>
        <v>Benar</v>
      </c>
      <c r="Z842" s="79">
        <f t="shared" si="100"/>
        <v>1</v>
      </c>
      <c r="AA842" s="79" t="str">
        <f t="shared" si="101"/>
        <v>update ta_kib_b set kd_ruang = 8 where idpemda = '10020010012000986'</v>
      </c>
      <c r="AB842" s="79" t="str">
        <f t="shared" si="102"/>
        <v>Ta_Fn_KIB_B_Sensus</v>
      </c>
      <c r="AC842" s="79" t="str">
        <f t="shared" si="103"/>
        <v>update Ta_Fn_KIB_B_Sensus set sensus = 2 where idpemda = '10020010012000986'</v>
      </c>
      <c r="AD842" s="79">
        <f>ROWS($B$13:B842)</f>
        <v>830</v>
      </c>
      <c r="AE842" s="79" t="str">
        <f>IF(W842='kk4-7'!$A$1, AD842, "")</f>
        <v/>
      </c>
      <c r="AF842" s="79" t="str">
        <f t="shared" si="104"/>
        <v/>
      </c>
    </row>
    <row r="843" spans="1:45" x14ac:dyDescent="0.25">
      <c r="A843" s="122">
        <f t="shared" si="105"/>
        <v>831</v>
      </c>
      <c r="B843" s="80" t="s">
        <v>1680</v>
      </c>
      <c r="C843" s="122">
        <v>2</v>
      </c>
      <c r="D843" s="79" t="s">
        <v>1681</v>
      </c>
      <c r="E843" s="79" t="s">
        <v>1682</v>
      </c>
      <c r="F843" s="120">
        <v>1</v>
      </c>
      <c r="G843" s="79">
        <v>2017</v>
      </c>
      <c r="J843" s="81" t="s">
        <v>114</v>
      </c>
      <c r="K843" s="79" t="s">
        <v>594</v>
      </c>
      <c r="N843" s="79" t="s">
        <v>149</v>
      </c>
      <c r="O843" s="166">
        <v>1</v>
      </c>
      <c r="P843" s="83">
        <v>365000</v>
      </c>
      <c r="Q843" s="79" t="s">
        <v>449</v>
      </c>
      <c r="R843" s="81" t="s">
        <v>2131</v>
      </c>
      <c r="S843" s="122">
        <v>1</v>
      </c>
      <c r="T843" s="117">
        <v>8</v>
      </c>
      <c r="V843" s="79" t="str">
        <f>IF(AND(C843=2, T843&lt;&gt;""), _xlfn.IFNA(VLOOKUP(T843,'kk1'!$B$10:$C$109, 2, FALSE), ""), "")</f>
        <v>Ruang Sekretariat</v>
      </c>
      <c r="X843" s="79" t="str">
        <f t="shared" si="98"/>
        <v/>
      </c>
      <c r="Y843" s="79" t="str">
        <f t="shared" si="99"/>
        <v>Belum diisi</v>
      </c>
      <c r="Z843" s="79">
        <f t="shared" si="100"/>
        <v>0</v>
      </c>
      <c r="AA843" s="79" t="str">
        <f t="shared" si="101"/>
        <v>update ta_kib_b set kd_ruang = 8 where idpemda = '10020010012000872'</v>
      </c>
      <c r="AB843" s="79" t="str">
        <f t="shared" si="102"/>
        <v>Ta_Fn_KIB_B_Sensus</v>
      </c>
      <c r="AC843" s="79" t="str">
        <f t="shared" si="103"/>
        <v/>
      </c>
      <c r="AD843" s="79">
        <f>ROWS($B$13:B843)</f>
        <v>831</v>
      </c>
      <c r="AE843" s="79">
        <f>IF(W843='kk4-7'!$A$1, AD843, "")</f>
        <v>831</v>
      </c>
      <c r="AF843" s="79" t="str">
        <f t="shared" si="104"/>
        <v/>
      </c>
    </row>
    <row r="844" spans="1:45" x14ac:dyDescent="0.25">
      <c r="A844" s="122">
        <f t="shared" si="105"/>
        <v>832</v>
      </c>
      <c r="B844" s="80" t="s">
        <v>1683</v>
      </c>
      <c r="C844" s="122">
        <v>2</v>
      </c>
      <c r="D844" s="79" t="s">
        <v>1684</v>
      </c>
      <c r="E844" s="79" t="s">
        <v>1685</v>
      </c>
      <c r="F844" s="120">
        <v>1</v>
      </c>
      <c r="G844" s="79">
        <v>2009</v>
      </c>
      <c r="H844" s="81" t="s">
        <v>1143</v>
      </c>
      <c r="I844" s="81" t="s">
        <v>1686</v>
      </c>
      <c r="J844" s="81" t="s">
        <v>114</v>
      </c>
      <c r="K844" s="79" t="s">
        <v>148</v>
      </c>
      <c r="N844" s="79" t="s">
        <v>344</v>
      </c>
      <c r="O844" s="166">
        <v>1</v>
      </c>
      <c r="P844" s="83">
        <v>150000</v>
      </c>
      <c r="Q844" s="79" t="s">
        <v>1687</v>
      </c>
      <c r="S844" s="122">
        <v>1</v>
      </c>
      <c r="T844" s="117">
        <v>8</v>
      </c>
      <c r="V844" s="79" t="str">
        <f>IF(AND(C844=2, T844&lt;&gt;""), _xlfn.IFNA(VLOOKUP(T844,'kk1'!$B$10:$C$109, 2, FALSE), ""), "")</f>
        <v>Ruang Sekretariat</v>
      </c>
      <c r="W844" s="117">
        <v>1</v>
      </c>
      <c r="X844" s="79" t="str">
        <f t="shared" si="98"/>
        <v>Baik</v>
      </c>
      <c r="Y844" s="79" t="str">
        <f t="shared" si="99"/>
        <v>Benar</v>
      </c>
      <c r="Z844" s="79">
        <f t="shared" si="100"/>
        <v>1</v>
      </c>
      <c r="AA844" s="79" t="str">
        <f t="shared" si="101"/>
        <v>update ta_kib_b set kd_ruang = 8 where idpemda = '10020010012000770'</v>
      </c>
      <c r="AB844" s="79" t="str">
        <f t="shared" si="102"/>
        <v>Ta_Fn_KIB_B_Sensus</v>
      </c>
      <c r="AC844" s="79" t="str">
        <f t="shared" si="103"/>
        <v>update Ta_Fn_KIB_B_Sensus set sensus = 1 where idpemda = '10020010012000770'</v>
      </c>
      <c r="AD844" s="79">
        <f>ROWS($B$13:B844)</f>
        <v>832</v>
      </c>
      <c r="AE844" s="79" t="str">
        <f>IF(W844='kk4-7'!$A$1, AD844, "")</f>
        <v/>
      </c>
      <c r="AF844" s="79" t="str">
        <f t="shared" si="104"/>
        <v/>
      </c>
    </row>
    <row r="845" spans="1:45" s="133" customFormat="1" x14ac:dyDescent="0.25">
      <c r="A845" s="135">
        <f t="shared" si="105"/>
        <v>833</v>
      </c>
      <c r="B845" s="134" t="s">
        <v>1688</v>
      </c>
      <c r="C845" s="135">
        <v>2</v>
      </c>
      <c r="D845" s="133" t="s">
        <v>1689</v>
      </c>
      <c r="E845" s="133" t="s">
        <v>1690</v>
      </c>
      <c r="F845" s="136">
        <v>1</v>
      </c>
      <c r="G845" s="133">
        <v>2015</v>
      </c>
      <c r="J845" s="133" t="s">
        <v>114</v>
      </c>
      <c r="K845" s="133" t="s">
        <v>1691</v>
      </c>
      <c r="L845" s="136"/>
      <c r="N845" s="133" t="s">
        <v>149</v>
      </c>
      <c r="O845" s="168">
        <v>1</v>
      </c>
      <c r="P845" s="138">
        <v>197923200</v>
      </c>
      <c r="Q845" s="133" t="s">
        <v>1692</v>
      </c>
      <c r="S845" s="135">
        <v>1</v>
      </c>
      <c r="T845" s="135">
        <v>10</v>
      </c>
      <c r="V845" s="133" t="str">
        <f>IF(AND(C845=2, T845&lt;&gt;""), _xlfn.IFNA(VLOOKUP(T845,'kk1'!$B$10:$C$109, 2, FALSE), ""), "")</f>
        <v>Ruang Gudang 2</v>
      </c>
      <c r="W845" s="135"/>
      <c r="X845" s="133" t="str">
        <f t="shared" si="98"/>
        <v/>
      </c>
      <c r="Y845" s="133" t="str">
        <f t="shared" si="99"/>
        <v>Belum diisi</v>
      </c>
      <c r="Z845" s="133">
        <f t="shared" si="100"/>
        <v>0</v>
      </c>
      <c r="AA845" s="133" t="str">
        <f t="shared" si="101"/>
        <v>update ta_kib_b set kd_ruang = 10 where idpemda = '10020010012000771'</v>
      </c>
      <c r="AB845" s="133" t="str">
        <f t="shared" si="102"/>
        <v>Ta_Fn_KIB_B_Sensus</v>
      </c>
      <c r="AC845" s="133" t="str">
        <f t="shared" si="103"/>
        <v/>
      </c>
      <c r="AD845" s="133">
        <f>ROWS($B$13:B845)</f>
        <v>833</v>
      </c>
      <c r="AE845" s="133">
        <f>IF(W845='kk4-7'!$A$1, AD845, "")</f>
        <v>833</v>
      </c>
      <c r="AF845" s="133" t="str">
        <f t="shared" si="104"/>
        <v/>
      </c>
      <c r="AH845" s="137"/>
      <c r="AI845" s="138"/>
      <c r="AJ845" s="137"/>
      <c r="AK845" s="138"/>
      <c r="AL845" s="137"/>
      <c r="AM845" s="138"/>
      <c r="AN845" s="137"/>
      <c r="AO845" s="138"/>
      <c r="AP845" s="137"/>
      <c r="AQ845" s="138"/>
      <c r="AR845" s="139"/>
      <c r="AS845" s="138"/>
    </row>
    <row r="846" spans="1:45" s="133" customFormat="1" x14ac:dyDescent="0.25">
      <c r="A846" s="135">
        <f t="shared" si="105"/>
        <v>834</v>
      </c>
      <c r="B846" s="134" t="s">
        <v>1693</v>
      </c>
      <c r="C846" s="135">
        <v>2</v>
      </c>
      <c r="D846" s="133" t="s">
        <v>1689</v>
      </c>
      <c r="E846" s="133" t="s">
        <v>1690</v>
      </c>
      <c r="F846" s="136">
        <v>2</v>
      </c>
      <c r="G846" s="133">
        <v>2015</v>
      </c>
      <c r="J846" s="133" t="s">
        <v>114</v>
      </c>
      <c r="K846" s="133" t="s">
        <v>1691</v>
      </c>
      <c r="L846" s="136"/>
      <c r="N846" s="133" t="s">
        <v>149</v>
      </c>
      <c r="O846" s="168">
        <v>1</v>
      </c>
      <c r="P846" s="138">
        <v>54450000</v>
      </c>
      <c r="Q846" s="133" t="s">
        <v>1694</v>
      </c>
      <c r="S846" s="135">
        <v>1</v>
      </c>
      <c r="T846" s="135">
        <v>10</v>
      </c>
      <c r="V846" s="133" t="str">
        <f>IF(AND(C846=2, T846&lt;&gt;""), _xlfn.IFNA(VLOOKUP(T846,'kk1'!$B$10:$C$109, 2, FALSE), ""), "")</f>
        <v>Ruang Gudang 2</v>
      </c>
      <c r="W846" s="135"/>
      <c r="X846" s="133" t="str">
        <f t="shared" ref="X846:X909" si="106">IF(W846=1,"Baik",IF(W846=2,"Kurang Baik",IF(W846=3,"Rusak Berat",IF(W846=4,"Tidak Ditemukan",""))))</f>
        <v/>
      </c>
      <c r="Y846" s="133" t="str">
        <f t="shared" ref="Y846:Y909" si="107">IF(W846="", "Belum diisi", IF(OR(W846=1, W846=2, W846=3, W846=4), IF(W846&lt;S846, "Salah", "Benar"), "Salah" ))</f>
        <v>Belum diisi</v>
      </c>
      <c r="Z846" s="133">
        <f t="shared" ref="Z846:Z909" si="108">IF(OR(W846="", Y846="Salah"), 0, 1)</f>
        <v>0</v>
      </c>
      <c r="AA846" s="133" t="str">
        <f t="shared" ref="AA846:AA909" si="109">IF(AND(C846=2, T846&lt;&gt;""), "update ta_kib_b set kd_ruang = "&amp;T846&amp;" where idpemda = '"&amp;B846&amp;"'", "")</f>
        <v>update ta_kib_b set kd_ruang = 10 where idpemda = '10020010012000772'</v>
      </c>
      <c r="AB846" s="133" t="str">
        <f t="shared" ref="AB846:AB909" si="110">IF(C846=1, "Ta_Fn_KIB_A_Sensus", IF(C846=2, "Ta_Fn_KIB_B_Sensus", IF(C846=3, "Ta_Fn_KIB_C_Sensus", IF(C846=4, "Ta_Fn_KIB_D_Sensus", IF(C846=5, "Ta_Fn_KIB_E_Sensus", "")))))</f>
        <v>Ta_Fn_KIB_B_Sensus</v>
      </c>
      <c r="AC846" s="133" t="str">
        <f t="shared" ref="AC846:AC909" si="111">IF(AND(W846&lt;&gt;"", AB846&lt;&gt;""), "update "&amp;AB846&amp;" set sensus = "&amp;W846&amp;" where idpemda = '"&amp;B846&amp;"'", "")</f>
        <v/>
      </c>
      <c r="AD846" s="133">
        <f>ROWS($B$13:B846)</f>
        <v>834</v>
      </c>
      <c r="AE846" s="133">
        <f>IF(W846='kk4-7'!$A$1, AD846, "")</f>
        <v>834</v>
      </c>
      <c r="AF846" s="133" t="str">
        <f t="shared" ref="AF846:AF909" si="112">IFERROR(SMALL($AE$13:$AE$1063, AD846), "")</f>
        <v/>
      </c>
      <c r="AH846" s="137"/>
      <c r="AI846" s="138"/>
      <c r="AJ846" s="137"/>
      <c r="AK846" s="138"/>
      <c r="AL846" s="137"/>
      <c r="AM846" s="138"/>
      <c r="AN846" s="137"/>
      <c r="AO846" s="138"/>
      <c r="AP846" s="137"/>
      <c r="AQ846" s="138"/>
      <c r="AR846" s="139"/>
      <c r="AS846" s="138"/>
    </row>
    <row r="847" spans="1:45" s="133" customFormat="1" x14ac:dyDescent="0.25">
      <c r="A847" s="135">
        <f t="shared" ref="A847:A910" si="113">IF(B847&lt;&gt;"", A846+1, "")</f>
        <v>835</v>
      </c>
      <c r="B847" s="134" t="s">
        <v>1695</v>
      </c>
      <c r="C847" s="135">
        <v>2</v>
      </c>
      <c r="D847" s="133" t="s">
        <v>1689</v>
      </c>
      <c r="E847" s="133" t="s">
        <v>1690</v>
      </c>
      <c r="F847" s="136">
        <v>3</v>
      </c>
      <c r="G847" s="133">
        <v>2015</v>
      </c>
      <c r="J847" s="133" t="s">
        <v>114</v>
      </c>
      <c r="K847" s="133" t="s">
        <v>1691</v>
      </c>
      <c r="L847" s="136"/>
      <c r="N847" s="133" t="s">
        <v>149</v>
      </c>
      <c r="O847" s="168">
        <v>1</v>
      </c>
      <c r="P847" s="138">
        <v>122310000</v>
      </c>
      <c r="Q847" s="133" t="s">
        <v>1696</v>
      </c>
      <c r="S847" s="135">
        <v>1</v>
      </c>
      <c r="T847" s="135">
        <v>10</v>
      </c>
      <c r="V847" s="133" t="str">
        <f>IF(AND(C847=2, T847&lt;&gt;""), _xlfn.IFNA(VLOOKUP(T847,'kk1'!$B$10:$C$109, 2, FALSE), ""), "")</f>
        <v>Ruang Gudang 2</v>
      </c>
      <c r="W847" s="135"/>
      <c r="X847" s="133" t="str">
        <f t="shared" si="106"/>
        <v/>
      </c>
      <c r="Y847" s="133" t="str">
        <f t="shared" si="107"/>
        <v>Belum diisi</v>
      </c>
      <c r="Z847" s="133">
        <f t="shared" si="108"/>
        <v>0</v>
      </c>
      <c r="AA847" s="133" t="str">
        <f t="shared" si="109"/>
        <v>update ta_kib_b set kd_ruang = 10 where idpemda = '10020010012000773'</v>
      </c>
      <c r="AB847" s="133" t="str">
        <f t="shared" si="110"/>
        <v>Ta_Fn_KIB_B_Sensus</v>
      </c>
      <c r="AC847" s="133" t="str">
        <f t="shared" si="111"/>
        <v/>
      </c>
      <c r="AD847" s="133">
        <f>ROWS($B$13:B847)</f>
        <v>835</v>
      </c>
      <c r="AE847" s="133">
        <f>IF(W847='kk4-7'!$A$1, AD847, "")</f>
        <v>835</v>
      </c>
      <c r="AF847" s="133" t="str">
        <f t="shared" si="112"/>
        <v/>
      </c>
      <c r="AH847" s="137"/>
      <c r="AI847" s="138"/>
      <c r="AJ847" s="137"/>
      <c r="AK847" s="138"/>
      <c r="AL847" s="137"/>
      <c r="AM847" s="138"/>
      <c r="AN847" s="137"/>
      <c r="AO847" s="138"/>
      <c r="AP847" s="137"/>
      <c r="AQ847" s="138"/>
      <c r="AR847" s="139"/>
      <c r="AS847" s="138"/>
    </row>
    <row r="848" spans="1:45" x14ac:dyDescent="0.25">
      <c r="A848" s="122">
        <f t="shared" si="113"/>
        <v>836</v>
      </c>
      <c r="B848" s="80" t="s">
        <v>1697</v>
      </c>
      <c r="C848" s="122">
        <v>2</v>
      </c>
      <c r="D848" s="79" t="s">
        <v>1689</v>
      </c>
      <c r="E848" s="79" t="s">
        <v>1690</v>
      </c>
      <c r="F848" s="120">
        <v>4</v>
      </c>
      <c r="G848" s="79">
        <v>2015</v>
      </c>
      <c r="J848" s="81" t="s">
        <v>114</v>
      </c>
      <c r="K848" s="79" t="s">
        <v>1691</v>
      </c>
      <c r="N848" s="79" t="s">
        <v>149</v>
      </c>
      <c r="O848" s="166">
        <v>1</v>
      </c>
      <c r="P848" s="83">
        <v>311944000</v>
      </c>
      <c r="Q848" s="79" t="s">
        <v>1698</v>
      </c>
      <c r="S848" s="122">
        <v>1</v>
      </c>
      <c r="T848" s="117">
        <v>10</v>
      </c>
      <c r="V848" s="79" t="str">
        <f>IF(AND(C848=2, T848&lt;&gt;""), _xlfn.IFNA(VLOOKUP(T848,'kk1'!$B$10:$C$109, 2, FALSE), ""), "")</f>
        <v>Ruang Gudang 2</v>
      </c>
      <c r="X848" s="79" t="str">
        <f t="shared" si="106"/>
        <v/>
      </c>
      <c r="Y848" s="79" t="str">
        <f t="shared" si="107"/>
        <v>Belum diisi</v>
      </c>
      <c r="Z848" s="79">
        <f t="shared" si="108"/>
        <v>0</v>
      </c>
      <c r="AA848" s="79" t="str">
        <f t="shared" si="109"/>
        <v>update ta_kib_b set kd_ruang = 10 where idpemda = '10020010012000774'</v>
      </c>
      <c r="AB848" s="79" t="str">
        <f t="shared" si="110"/>
        <v>Ta_Fn_KIB_B_Sensus</v>
      </c>
      <c r="AC848" s="79" t="str">
        <f t="shared" si="111"/>
        <v/>
      </c>
      <c r="AD848" s="79">
        <f>ROWS($B$13:B848)</f>
        <v>836</v>
      </c>
      <c r="AE848" s="79">
        <f>IF(W848='kk4-7'!$A$1, AD848, "")</f>
        <v>836</v>
      </c>
      <c r="AF848" s="79" t="str">
        <f t="shared" si="112"/>
        <v/>
      </c>
    </row>
    <row r="849" spans="1:32" x14ac:dyDescent="0.25">
      <c r="A849" s="122">
        <f t="shared" si="113"/>
        <v>837</v>
      </c>
      <c r="B849" s="80" t="s">
        <v>1699</v>
      </c>
      <c r="C849" s="122">
        <v>2</v>
      </c>
      <c r="D849" s="79" t="s">
        <v>1700</v>
      </c>
      <c r="E849" s="79" t="s">
        <v>1701</v>
      </c>
      <c r="F849" s="120">
        <v>1</v>
      </c>
      <c r="G849" s="79">
        <v>2006</v>
      </c>
      <c r="H849" s="81" t="s">
        <v>1702</v>
      </c>
      <c r="I849" s="81" t="s">
        <v>1703</v>
      </c>
      <c r="J849" s="81" t="s">
        <v>114</v>
      </c>
      <c r="K849" s="79" t="s">
        <v>1704</v>
      </c>
      <c r="L849" s="116" t="s">
        <v>114</v>
      </c>
      <c r="N849" s="79" t="s">
        <v>149</v>
      </c>
      <c r="O849" s="166">
        <v>1</v>
      </c>
      <c r="P849" s="83">
        <v>6101670</v>
      </c>
      <c r="S849" s="122">
        <v>1</v>
      </c>
      <c r="T849" s="117">
        <v>12</v>
      </c>
      <c r="V849" s="79" t="str">
        <f>IF(AND(C849=2, T849&lt;&gt;""), _xlfn.IFNA(VLOOKUP(T849,'kk1'!$B$10:$C$109, 2, FALSE), ""), "")</f>
        <v>Ruang Bidang KB</v>
      </c>
      <c r="X849" s="79" t="str">
        <f t="shared" si="106"/>
        <v/>
      </c>
      <c r="Y849" s="79" t="str">
        <f t="shared" si="107"/>
        <v>Belum diisi</v>
      </c>
      <c r="Z849" s="79">
        <f t="shared" si="108"/>
        <v>0</v>
      </c>
      <c r="AA849" s="79" t="str">
        <f t="shared" si="109"/>
        <v>update ta_kib_b set kd_ruang = 12 where idpemda = '10020010012000549'</v>
      </c>
      <c r="AB849" s="79" t="str">
        <f t="shared" si="110"/>
        <v>Ta_Fn_KIB_B_Sensus</v>
      </c>
      <c r="AC849" s="79" t="str">
        <f t="shared" si="111"/>
        <v/>
      </c>
      <c r="AD849" s="79">
        <f>ROWS($B$13:B849)</f>
        <v>837</v>
      </c>
      <c r="AE849" s="79">
        <f>IF(W849='kk4-7'!$A$1, AD849, "")</f>
        <v>837</v>
      </c>
      <c r="AF849" s="79" t="str">
        <f t="shared" si="112"/>
        <v/>
      </c>
    </row>
    <row r="850" spans="1:32" x14ac:dyDescent="0.25">
      <c r="A850" s="122">
        <f t="shared" si="113"/>
        <v>838</v>
      </c>
      <c r="B850" s="80" t="s">
        <v>1705</v>
      </c>
      <c r="C850" s="122">
        <v>2</v>
      </c>
      <c r="D850" s="79" t="s">
        <v>1700</v>
      </c>
      <c r="E850" s="79" t="s">
        <v>1701</v>
      </c>
      <c r="F850" s="120">
        <v>2</v>
      </c>
      <c r="G850" s="79">
        <v>2006</v>
      </c>
      <c r="H850" s="81" t="s">
        <v>1702</v>
      </c>
      <c r="I850" s="81" t="s">
        <v>1703</v>
      </c>
      <c r="J850" s="81" t="s">
        <v>114</v>
      </c>
      <c r="K850" s="79" t="s">
        <v>1704</v>
      </c>
      <c r="L850" s="116" t="s">
        <v>114</v>
      </c>
      <c r="N850" s="79" t="s">
        <v>149</v>
      </c>
      <c r="O850" s="166">
        <v>1</v>
      </c>
      <c r="P850" s="83">
        <v>6101670</v>
      </c>
      <c r="S850" s="122">
        <v>1</v>
      </c>
      <c r="T850" s="117">
        <v>13</v>
      </c>
      <c r="V850" s="79" t="str">
        <f>IF(AND(C850=2, T850&lt;&gt;""), _xlfn.IFNA(VLOOKUP(T850,'kk1'!$B$10:$C$109, 2, FALSE), ""), "")</f>
        <v>Ruang Bidang K3</v>
      </c>
      <c r="X850" s="79" t="str">
        <f t="shared" si="106"/>
        <v/>
      </c>
      <c r="Y850" s="79" t="str">
        <f t="shared" si="107"/>
        <v>Belum diisi</v>
      </c>
      <c r="Z850" s="79">
        <f t="shared" si="108"/>
        <v>0</v>
      </c>
      <c r="AA850" s="79" t="str">
        <f t="shared" si="109"/>
        <v>update ta_kib_b set kd_ruang = 13 where idpemda = '10020010012000550'</v>
      </c>
      <c r="AB850" s="79" t="str">
        <f t="shared" si="110"/>
        <v>Ta_Fn_KIB_B_Sensus</v>
      </c>
      <c r="AC850" s="79" t="str">
        <f t="shared" si="111"/>
        <v/>
      </c>
      <c r="AD850" s="79">
        <f>ROWS($B$13:B850)</f>
        <v>838</v>
      </c>
      <c r="AE850" s="79">
        <f>IF(W850='kk4-7'!$A$1, AD850, "")</f>
        <v>838</v>
      </c>
      <c r="AF850" s="79" t="str">
        <f t="shared" si="112"/>
        <v/>
      </c>
    </row>
    <row r="851" spans="1:32" x14ac:dyDescent="0.25">
      <c r="A851" s="122">
        <f t="shared" si="113"/>
        <v>839</v>
      </c>
      <c r="B851" s="80" t="s">
        <v>1706</v>
      </c>
      <c r="C851" s="122">
        <v>2</v>
      </c>
      <c r="D851" s="79" t="s">
        <v>1700</v>
      </c>
      <c r="E851" s="79" t="s">
        <v>1701</v>
      </c>
      <c r="F851" s="120">
        <v>3</v>
      </c>
      <c r="G851" s="79">
        <v>2006</v>
      </c>
      <c r="H851" s="81" t="s">
        <v>1702</v>
      </c>
      <c r="I851" s="81" t="s">
        <v>1703</v>
      </c>
      <c r="J851" s="81" t="s">
        <v>114</v>
      </c>
      <c r="K851" s="79" t="s">
        <v>1704</v>
      </c>
      <c r="L851" s="116" t="s">
        <v>114</v>
      </c>
      <c r="N851" s="79" t="s">
        <v>149</v>
      </c>
      <c r="O851" s="166">
        <v>1</v>
      </c>
      <c r="P851" s="83">
        <v>6101660</v>
      </c>
      <c r="S851" s="122">
        <v>1</v>
      </c>
      <c r="T851" s="117">
        <v>14</v>
      </c>
      <c r="V851" s="79" t="str">
        <f>IF(AND(C851=2, T851&lt;&gt;""), _xlfn.IFNA(VLOOKUP(T851,'kk1'!$B$10:$C$109, 2, FALSE), ""), "")</f>
        <v>Ruang Bidang PP, PA</v>
      </c>
      <c r="X851" s="79" t="str">
        <f t="shared" si="106"/>
        <v/>
      </c>
      <c r="Y851" s="79" t="str">
        <f t="shared" si="107"/>
        <v>Belum diisi</v>
      </c>
      <c r="Z851" s="79">
        <f t="shared" si="108"/>
        <v>0</v>
      </c>
      <c r="AA851" s="79" t="str">
        <f t="shared" si="109"/>
        <v>update ta_kib_b set kd_ruang = 14 where idpemda = '10020010012000551'</v>
      </c>
      <c r="AB851" s="79" t="str">
        <f t="shared" si="110"/>
        <v>Ta_Fn_KIB_B_Sensus</v>
      </c>
      <c r="AC851" s="79" t="str">
        <f t="shared" si="111"/>
        <v/>
      </c>
      <c r="AD851" s="79">
        <f>ROWS($B$13:B851)</f>
        <v>839</v>
      </c>
      <c r="AE851" s="79">
        <f>IF(W851='kk4-7'!$A$1, AD851, "")</f>
        <v>839</v>
      </c>
      <c r="AF851" s="79" t="str">
        <f t="shared" si="112"/>
        <v/>
      </c>
    </row>
    <row r="852" spans="1:32" x14ac:dyDescent="0.25">
      <c r="A852" s="122">
        <f t="shared" si="113"/>
        <v>840</v>
      </c>
      <c r="B852" s="80" t="s">
        <v>1707</v>
      </c>
      <c r="C852" s="122">
        <v>2</v>
      </c>
      <c r="D852" s="79" t="s">
        <v>1700</v>
      </c>
      <c r="E852" s="79" t="s">
        <v>1701</v>
      </c>
      <c r="F852" s="120">
        <v>4</v>
      </c>
      <c r="G852" s="79">
        <v>2007</v>
      </c>
      <c r="H852" s="81" t="s">
        <v>1708</v>
      </c>
      <c r="I852" s="81" t="s">
        <v>1709</v>
      </c>
      <c r="J852" s="81" t="s">
        <v>114</v>
      </c>
      <c r="K852" s="79" t="s">
        <v>1704</v>
      </c>
      <c r="L852" s="116" t="s">
        <v>114</v>
      </c>
      <c r="N852" s="79" t="s">
        <v>149</v>
      </c>
      <c r="O852" s="166">
        <v>1</v>
      </c>
      <c r="P852" s="83">
        <v>4750000</v>
      </c>
      <c r="S852" s="122">
        <v>1</v>
      </c>
      <c r="T852" s="117">
        <v>8</v>
      </c>
      <c r="V852" s="79" t="str">
        <f>IF(AND(C852=2, T852&lt;&gt;""), _xlfn.IFNA(VLOOKUP(T852,'kk1'!$B$10:$C$109, 2, FALSE), ""), "")</f>
        <v>Ruang Sekretariat</v>
      </c>
      <c r="X852" s="79" t="str">
        <f t="shared" si="106"/>
        <v/>
      </c>
      <c r="Y852" s="79" t="str">
        <f t="shared" si="107"/>
        <v>Belum diisi</v>
      </c>
      <c r="Z852" s="79">
        <f t="shared" si="108"/>
        <v>0</v>
      </c>
      <c r="AA852" s="79" t="str">
        <f t="shared" si="109"/>
        <v>update ta_kib_b set kd_ruang = 8 where idpemda = '10020010012000552'</v>
      </c>
      <c r="AB852" s="79" t="str">
        <f t="shared" si="110"/>
        <v>Ta_Fn_KIB_B_Sensus</v>
      </c>
      <c r="AC852" s="79" t="str">
        <f t="shared" si="111"/>
        <v/>
      </c>
      <c r="AD852" s="79">
        <f>ROWS($B$13:B852)</f>
        <v>840</v>
      </c>
      <c r="AE852" s="79">
        <f>IF(W852='kk4-7'!$A$1, AD852, "")</f>
        <v>840</v>
      </c>
      <c r="AF852" s="79" t="str">
        <f t="shared" si="112"/>
        <v/>
      </c>
    </row>
    <row r="853" spans="1:32" x14ac:dyDescent="0.25">
      <c r="A853" s="122">
        <f t="shared" si="113"/>
        <v>841</v>
      </c>
      <c r="B853" s="80" t="s">
        <v>1710</v>
      </c>
      <c r="C853" s="122">
        <v>2</v>
      </c>
      <c r="D853" s="79" t="s">
        <v>1700</v>
      </c>
      <c r="E853" s="79" t="s">
        <v>1701</v>
      </c>
      <c r="F853" s="120">
        <v>5</v>
      </c>
      <c r="G853" s="79">
        <v>2007</v>
      </c>
      <c r="H853" s="81" t="s">
        <v>1708</v>
      </c>
      <c r="I853" s="81" t="s">
        <v>1709</v>
      </c>
      <c r="J853" s="81" t="s">
        <v>114</v>
      </c>
      <c r="K853" s="79" t="s">
        <v>1704</v>
      </c>
      <c r="L853" s="116" t="s">
        <v>114</v>
      </c>
      <c r="N853" s="79" t="s">
        <v>149</v>
      </c>
      <c r="O853" s="166">
        <v>1</v>
      </c>
      <c r="P853" s="83">
        <v>4750000</v>
      </c>
      <c r="S853" s="122">
        <v>1</v>
      </c>
      <c r="T853" s="117">
        <v>8</v>
      </c>
      <c r="V853" s="79" t="str">
        <f>IF(AND(C853=2, T853&lt;&gt;""), _xlfn.IFNA(VLOOKUP(T853,'kk1'!$B$10:$C$109, 2, FALSE), ""), "")</f>
        <v>Ruang Sekretariat</v>
      </c>
      <c r="X853" s="79" t="str">
        <f t="shared" si="106"/>
        <v/>
      </c>
      <c r="Y853" s="79" t="str">
        <f t="shared" si="107"/>
        <v>Belum diisi</v>
      </c>
      <c r="Z853" s="79">
        <f t="shared" si="108"/>
        <v>0</v>
      </c>
      <c r="AA853" s="79" t="str">
        <f t="shared" si="109"/>
        <v>update ta_kib_b set kd_ruang = 8 where idpemda = '10020010012000553'</v>
      </c>
      <c r="AB853" s="79" t="str">
        <f t="shared" si="110"/>
        <v>Ta_Fn_KIB_B_Sensus</v>
      </c>
      <c r="AC853" s="79" t="str">
        <f t="shared" si="111"/>
        <v/>
      </c>
      <c r="AD853" s="79">
        <f>ROWS($B$13:B853)</f>
        <v>841</v>
      </c>
      <c r="AE853" s="79">
        <f>IF(W853='kk4-7'!$A$1, AD853, "")</f>
        <v>841</v>
      </c>
      <c r="AF853" s="79" t="str">
        <f t="shared" si="112"/>
        <v/>
      </c>
    </row>
    <row r="854" spans="1:32" x14ac:dyDescent="0.25">
      <c r="A854" s="122">
        <f t="shared" si="113"/>
        <v>842</v>
      </c>
      <c r="B854" s="80" t="s">
        <v>1711</v>
      </c>
      <c r="C854" s="122">
        <v>2</v>
      </c>
      <c r="D854" s="79" t="s">
        <v>1700</v>
      </c>
      <c r="E854" s="79" t="s">
        <v>1701</v>
      </c>
      <c r="F854" s="120">
        <v>6</v>
      </c>
      <c r="G854" s="79">
        <v>2007</v>
      </c>
      <c r="H854" s="81" t="s">
        <v>1708</v>
      </c>
      <c r="I854" s="81" t="s">
        <v>1709</v>
      </c>
      <c r="J854" s="81" t="s">
        <v>114</v>
      </c>
      <c r="K854" s="79" t="s">
        <v>1704</v>
      </c>
      <c r="L854" s="116" t="s">
        <v>114</v>
      </c>
      <c r="N854" s="79" t="s">
        <v>149</v>
      </c>
      <c r="O854" s="166">
        <v>1</v>
      </c>
      <c r="P854" s="83">
        <v>4750000</v>
      </c>
      <c r="S854" s="122">
        <v>1</v>
      </c>
      <c r="T854" s="117">
        <v>8</v>
      </c>
      <c r="V854" s="79" t="str">
        <f>IF(AND(C854=2, T854&lt;&gt;""), _xlfn.IFNA(VLOOKUP(T854,'kk1'!$B$10:$C$109, 2, FALSE), ""), "")</f>
        <v>Ruang Sekretariat</v>
      </c>
      <c r="X854" s="79" t="str">
        <f t="shared" si="106"/>
        <v/>
      </c>
      <c r="Y854" s="79" t="str">
        <f t="shared" si="107"/>
        <v>Belum diisi</v>
      </c>
      <c r="Z854" s="79">
        <f t="shared" si="108"/>
        <v>0</v>
      </c>
      <c r="AA854" s="79" t="str">
        <f t="shared" si="109"/>
        <v>update ta_kib_b set kd_ruang = 8 where idpemda = '10020010012000554'</v>
      </c>
      <c r="AB854" s="79" t="str">
        <f t="shared" si="110"/>
        <v>Ta_Fn_KIB_B_Sensus</v>
      </c>
      <c r="AC854" s="79" t="str">
        <f t="shared" si="111"/>
        <v/>
      </c>
      <c r="AD854" s="79">
        <f>ROWS($B$13:B854)</f>
        <v>842</v>
      </c>
      <c r="AE854" s="79">
        <f>IF(W854='kk4-7'!$A$1, AD854, "")</f>
        <v>842</v>
      </c>
      <c r="AF854" s="79" t="str">
        <f t="shared" si="112"/>
        <v/>
      </c>
    </row>
    <row r="855" spans="1:32" x14ac:dyDescent="0.25">
      <c r="A855" s="122">
        <f t="shared" si="113"/>
        <v>843</v>
      </c>
      <c r="B855" s="80" t="s">
        <v>1712</v>
      </c>
      <c r="C855" s="122">
        <v>2</v>
      </c>
      <c r="D855" s="79" t="s">
        <v>1700</v>
      </c>
      <c r="E855" s="79" t="s">
        <v>1701</v>
      </c>
      <c r="F855" s="120">
        <v>7</v>
      </c>
      <c r="G855" s="79">
        <v>2007</v>
      </c>
      <c r="H855" s="81" t="s">
        <v>1708</v>
      </c>
      <c r="I855" s="81" t="s">
        <v>1709</v>
      </c>
      <c r="J855" s="81" t="s">
        <v>114</v>
      </c>
      <c r="K855" s="79" t="s">
        <v>1704</v>
      </c>
      <c r="L855" s="116" t="s">
        <v>114</v>
      </c>
      <c r="N855" s="79" t="s">
        <v>149</v>
      </c>
      <c r="O855" s="166">
        <v>1</v>
      </c>
      <c r="P855" s="83">
        <v>4750000</v>
      </c>
      <c r="S855" s="122">
        <v>1</v>
      </c>
      <c r="T855" s="117">
        <v>8</v>
      </c>
      <c r="V855" s="79" t="str">
        <f>IF(AND(C855=2, T855&lt;&gt;""), _xlfn.IFNA(VLOOKUP(T855,'kk1'!$B$10:$C$109, 2, FALSE), ""), "")</f>
        <v>Ruang Sekretariat</v>
      </c>
      <c r="X855" s="79" t="str">
        <f t="shared" si="106"/>
        <v/>
      </c>
      <c r="Y855" s="79" t="str">
        <f t="shared" si="107"/>
        <v>Belum diisi</v>
      </c>
      <c r="Z855" s="79">
        <f t="shared" si="108"/>
        <v>0</v>
      </c>
      <c r="AA855" s="79" t="str">
        <f t="shared" si="109"/>
        <v>update ta_kib_b set kd_ruang = 8 where idpemda = '10020010012000555'</v>
      </c>
      <c r="AB855" s="79" t="str">
        <f t="shared" si="110"/>
        <v>Ta_Fn_KIB_B_Sensus</v>
      </c>
      <c r="AC855" s="79" t="str">
        <f t="shared" si="111"/>
        <v/>
      </c>
      <c r="AD855" s="79">
        <f>ROWS($B$13:B855)</f>
        <v>843</v>
      </c>
      <c r="AE855" s="79">
        <f>IF(W855='kk4-7'!$A$1, AD855, "")</f>
        <v>843</v>
      </c>
      <c r="AF855" s="79" t="str">
        <f t="shared" si="112"/>
        <v/>
      </c>
    </row>
    <row r="856" spans="1:32" x14ac:dyDescent="0.25">
      <c r="A856" s="122">
        <f t="shared" si="113"/>
        <v>844</v>
      </c>
      <c r="B856" s="80" t="s">
        <v>1713</v>
      </c>
      <c r="C856" s="122">
        <v>2</v>
      </c>
      <c r="D856" s="79" t="s">
        <v>1714</v>
      </c>
      <c r="E856" s="79" t="s">
        <v>1715</v>
      </c>
      <c r="F856" s="120">
        <v>9</v>
      </c>
      <c r="G856" s="79">
        <v>2012</v>
      </c>
      <c r="H856" s="81" t="s">
        <v>1716</v>
      </c>
      <c r="I856" s="81" t="s">
        <v>1606</v>
      </c>
      <c r="J856" s="81" t="s">
        <v>114</v>
      </c>
      <c r="K856" s="79" t="s">
        <v>1704</v>
      </c>
      <c r="L856" s="116" t="s">
        <v>1717</v>
      </c>
      <c r="N856" s="79" t="s">
        <v>149</v>
      </c>
      <c r="O856" s="166">
        <v>1</v>
      </c>
      <c r="P856" s="83">
        <v>7600000</v>
      </c>
      <c r="S856" s="122">
        <v>1</v>
      </c>
      <c r="T856" s="117">
        <v>8</v>
      </c>
      <c r="V856" s="79" t="str">
        <f>IF(AND(C856=2, T856&lt;&gt;""), _xlfn.IFNA(VLOOKUP(T856,'kk1'!$B$10:$C$109, 2, FALSE), ""), "")</f>
        <v>Ruang Sekretariat</v>
      </c>
      <c r="X856" s="79" t="str">
        <f t="shared" si="106"/>
        <v/>
      </c>
      <c r="Y856" s="79" t="str">
        <f t="shared" si="107"/>
        <v>Belum diisi</v>
      </c>
      <c r="Z856" s="79">
        <f t="shared" si="108"/>
        <v>0</v>
      </c>
      <c r="AA856" s="79" t="str">
        <f t="shared" si="109"/>
        <v>update ta_kib_b set kd_ruang = 8 where idpemda = '10020010012000565'</v>
      </c>
      <c r="AB856" s="79" t="str">
        <f t="shared" si="110"/>
        <v>Ta_Fn_KIB_B_Sensus</v>
      </c>
      <c r="AC856" s="79" t="str">
        <f t="shared" si="111"/>
        <v/>
      </c>
      <c r="AD856" s="79">
        <f>ROWS($B$13:B856)</f>
        <v>844</v>
      </c>
      <c r="AE856" s="79">
        <f>IF(W856='kk4-7'!$A$1, AD856, "")</f>
        <v>844</v>
      </c>
      <c r="AF856" s="79" t="str">
        <f t="shared" si="112"/>
        <v/>
      </c>
    </row>
    <row r="857" spans="1:32" x14ac:dyDescent="0.25">
      <c r="A857" s="122">
        <f t="shared" si="113"/>
        <v>845</v>
      </c>
      <c r="B857" s="80" t="s">
        <v>1718</v>
      </c>
      <c r="C857" s="122">
        <v>2</v>
      </c>
      <c r="D857" s="79" t="s">
        <v>1714</v>
      </c>
      <c r="E857" s="79" t="s">
        <v>1715</v>
      </c>
      <c r="F857" s="120">
        <v>10</v>
      </c>
      <c r="G857" s="79">
        <v>2012</v>
      </c>
      <c r="H857" s="81" t="s">
        <v>1719</v>
      </c>
      <c r="I857" s="81" t="s">
        <v>114</v>
      </c>
      <c r="J857" s="81" t="s">
        <v>114</v>
      </c>
      <c r="K857" s="79" t="s">
        <v>1704</v>
      </c>
      <c r="L857" s="116" t="s">
        <v>1720</v>
      </c>
      <c r="N857" s="79" t="s">
        <v>149</v>
      </c>
      <c r="O857" s="166">
        <v>1</v>
      </c>
      <c r="P857" s="83">
        <v>11470000</v>
      </c>
      <c r="Q857" s="79" t="s">
        <v>1721</v>
      </c>
      <c r="S857" s="122">
        <v>1</v>
      </c>
      <c r="T857" s="124">
        <v>16</v>
      </c>
      <c r="V857" s="79" t="str">
        <f>IF(AND(C857=2, T857&lt;&gt;""), _xlfn.IFNA(VLOOKUP(T857,'kk1'!$B$10:$C$109, 2, FALSE), ""), "")</f>
        <v>Balai Penyuluh JATIPURO</v>
      </c>
      <c r="W857" s="124">
        <v>2</v>
      </c>
      <c r="X857" s="79" t="str">
        <f t="shared" si="106"/>
        <v>Kurang Baik</v>
      </c>
      <c r="Y857" s="79" t="str">
        <f t="shared" si="107"/>
        <v>Benar</v>
      </c>
      <c r="Z857" s="79">
        <f t="shared" si="108"/>
        <v>1</v>
      </c>
      <c r="AA857" s="79" t="str">
        <f t="shared" si="109"/>
        <v>update ta_kib_b set kd_ruang = 16 where idpemda = '10020010012000566'</v>
      </c>
      <c r="AB857" s="79" t="str">
        <f t="shared" si="110"/>
        <v>Ta_Fn_KIB_B_Sensus</v>
      </c>
      <c r="AC857" s="79" t="str">
        <f t="shared" si="111"/>
        <v>update Ta_Fn_KIB_B_Sensus set sensus = 2 where idpemda = '10020010012000566'</v>
      </c>
      <c r="AD857" s="79">
        <f>ROWS($B$13:B857)</f>
        <v>845</v>
      </c>
      <c r="AE857" s="79" t="str">
        <f>IF(W857='kk4-7'!$A$1, AD857, "")</f>
        <v/>
      </c>
      <c r="AF857" s="79" t="str">
        <f t="shared" si="112"/>
        <v/>
      </c>
    </row>
    <row r="858" spans="1:32" x14ac:dyDescent="0.25">
      <c r="A858" s="122">
        <f t="shared" si="113"/>
        <v>846</v>
      </c>
      <c r="B858" s="80" t="s">
        <v>1722</v>
      </c>
      <c r="C858" s="122">
        <v>2</v>
      </c>
      <c r="D858" s="79" t="s">
        <v>1714</v>
      </c>
      <c r="E858" s="79" t="s">
        <v>1715</v>
      </c>
      <c r="F858" s="120">
        <v>11</v>
      </c>
      <c r="G858" s="79">
        <v>2012</v>
      </c>
      <c r="H858" s="81" t="s">
        <v>1719</v>
      </c>
      <c r="I858" s="81" t="s">
        <v>114</v>
      </c>
      <c r="J858" s="81" t="s">
        <v>114</v>
      </c>
      <c r="K858" s="79" t="s">
        <v>1704</v>
      </c>
      <c r="L858" s="116" t="s">
        <v>1720</v>
      </c>
      <c r="N858" s="79" t="s">
        <v>149</v>
      </c>
      <c r="O858" s="166">
        <v>1</v>
      </c>
      <c r="P858" s="83">
        <v>11470000</v>
      </c>
      <c r="Q858" s="79" t="s">
        <v>1721</v>
      </c>
      <c r="S858" s="122">
        <v>1</v>
      </c>
      <c r="T858" s="124">
        <v>17</v>
      </c>
      <c r="V858" s="79" t="str">
        <f>IF(AND(C858=2, T858&lt;&gt;""), _xlfn.IFNA(VLOOKUP(T858,'kk1'!$B$10:$C$109, 2, FALSE), ""), "")</f>
        <v>Balai Penyuluh JATIYOSO</v>
      </c>
      <c r="W858" s="124">
        <v>2</v>
      </c>
      <c r="X858" s="79" t="str">
        <f t="shared" si="106"/>
        <v>Kurang Baik</v>
      </c>
      <c r="Y858" s="79" t="str">
        <f t="shared" si="107"/>
        <v>Benar</v>
      </c>
      <c r="Z858" s="79">
        <f t="shared" si="108"/>
        <v>1</v>
      </c>
      <c r="AA858" s="79" t="str">
        <f t="shared" si="109"/>
        <v>update ta_kib_b set kd_ruang = 17 where idpemda = '10020010012000567'</v>
      </c>
      <c r="AB858" s="79" t="str">
        <f t="shared" si="110"/>
        <v>Ta_Fn_KIB_B_Sensus</v>
      </c>
      <c r="AC858" s="79" t="str">
        <f t="shared" si="111"/>
        <v>update Ta_Fn_KIB_B_Sensus set sensus = 2 where idpemda = '10020010012000567'</v>
      </c>
      <c r="AD858" s="79">
        <f>ROWS($B$13:B858)</f>
        <v>846</v>
      </c>
      <c r="AE858" s="79" t="str">
        <f>IF(W858='kk4-7'!$A$1, AD858, "")</f>
        <v/>
      </c>
      <c r="AF858" s="79" t="str">
        <f t="shared" si="112"/>
        <v/>
      </c>
    </row>
    <row r="859" spans="1:32" x14ac:dyDescent="0.25">
      <c r="A859" s="122">
        <f t="shared" si="113"/>
        <v>847</v>
      </c>
      <c r="B859" s="80" t="s">
        <v>1723</v>
      </c>
      <c r="C859" s="122">
        <v>2</v>
      </c>
      <c r="D859" s="79" t="s">
        <v>1714</v>
      </c>
      <c r="E859" s="79" t="s">
        <v>1715</v>
      </c>
      <c r="F859" s="120">
        <v>12</v>
      </c>
      <c r="G859" s="79">
        <v>2012</v>
      </c>
      <c r="H859" s="81" t="s">
        <v>1719</v>
      </c>
      <c r="I859" s="81" t="s">
        <v>114</v>
      </c>
      <c r="J859" s="81" t="s">
        <v>114</v>
      </c>
      <c r="K859" s="79" t="s">
        <v>1704</v>
      </c>
      <c r="L859" s="116" t="s">
        <v>1720</v>
      </c>
      <c r="N859" s="79" t="s">
        <v>149</v>
      </c>
      <c r="O859" s="166">
        <v>1</v>
      </c>
      <c r="P859" s="83">
        <v>11470000</v>
      </c>
      <c r="Q859" s="79" t="s">
        <v>1721</v>
      </c>
      <c r="S859" s="122">
        <v>1</v>
      </c>
      <c r="T859" s="124">
        <v>18</v>
      </c>
      <c r="V859" s="79" t="str">
        <f>IF(AND(C859=2, T859&lt;&gt;""), _xlfn.IFNA(VLOOKUP(T859,'kk1'!$B$10:$C$109, 2, FALSE), ""), "")</f>
        <v>Balai Penyuluh JUMAPOLO</v>
      </c>
      <c r="W859" s="124">
        <v>2</v>
      </c>
      <c r="X859" s="79" t="str">
        <f t="shared" si="106"/>
        <v>Kurang Baik</v>
      </c>
      <c r="Y859" s="79" t="str">
        <f t="shared" si="107"/>
        <v>Benar</v>
      </c>
      <c r="Z859" s="79">
        <f t="shared" si="108"/>
        <v>1</v>
      </c>
      <c r="AA859" s="79" t="str">
        <f t="shared" si="109"/>
        <v>update ta_kib_b set kd_ruang = 18 where idpemda = '10020010012000568'</v>
      </c>
      <c r="AB859" s="79" t="str">
        <f t="shared" si="110"/>
        <v>Ta_Fn_KIB_B_Sensus</v>
      </c>
      <c r="AC859" s="79" t="str">
        <f t="shared" si="111"/>
        <v>update Ta_Fn_KIB_B_Sensus set sensus = 2 where idpemda = '10020010012000568'</v>
      </c>
      <c r="AD859" s="79">
        <f>ROWS($B$13:B859)</f>
        <v>847</v>
      </c>
      <c r="AE859" s="79" t="str">
        <f>IF(W859='kk4-7'!$A$1, AD859, "")</f>
        <v/>
      </c>
      <c r="AF859" s="79" t="str">
        <f t="shared" si="112"/>
        <v/>
      </c>
    </row>
    <row r="860" spans="1:32" x14ac:dyDescent="0.25">
      <c r="A860" s="122">
        <f t="shared" si="113"/>
        <v>848</v>
      </c>
      <c r="B860" s="80" t="s">
        <v>1724</v>
      </c>
      <c r="C860" s="122">
        <v>2</v>
      </c>
      <c r="D860" s="79" t="s">
        <v>1714</v>
      </c>
      <c r="E860" s="79" t="s">
        <v>1715</v>
      </c>
      <c r="F860" s="120">
        <v>13</v>
      </c>
      <c r="G860" s="79">
        <v>2012</v>
      </c>
      <c r="H860" s="81" t="s">
        <v>1719</v>
      </c>
      <c r="I860" s="81" t="s">
        <v>114</v>
      </c>
      <c r="J860" s="81" t="s">
        <v>114</v>
      </c>
      <c r="K860" s="79" t="s">
        <v>1704</v>
      </c>
      <c r="L860" s="116" t="s">
        <v>1720</v>
      </c>
      <c r="N860" s="79" t="s">
        <v>149</v>
      </c>
      <c r="O860" s="166">
        <v>1</v>
      </c>
      <c r="P860" s="83">
        <v>11470000</v>
      </c>
      <c r="Q860" s="79" t="s">
        <v>1721</v>
      </c>
      <c r="S860" s="122">
        <v>1</v>
      </c>
      <c r="T860" s="124">
        <v>19</v>
      </c>
      <c r="V860" s="79" t="str">
        <f>IF(AND(C860=2, T860&lt;&gt;""), _xlfn.IFNA(VLOOKUP(T860,'kk1'!$B$10:$C$109, 2, FALSE), ""), "")</f>
        <v>Balai Penyuluh JUMANTONO</v>
      </c>
      <c r="W860" s="124">
        <v>2</v>
      </c>
      <c r="X860" s="79" t="str">
        <f t="shared" si="106"/>
        <v>Kurang Baik</v>
      </c>
      <c r="Y860" s="79" t="str">
        <f t="shared" si="107"/>
        <v>Benar</v>
      </c>
      <c r="Z860" s="79">
        <f t="shared" si="108"/>
        <v>1</v>
      </c>
      <c r="AA860" s="79" t="str">
        <f t="shared" si="109"/>
        <v>update ta_kib_b set kd_ruang = 19 where idpemda = '10020010012000569'</v>
      </c>
      <c r="AB860" s="79" t="str">
        <f t="shared" si="110"/>
        <v>Ta_Fn_KIB_B_Sensus</v>
      </c>
      <c r="AC860" s="79" t="str">
        <f t="shared" si="111"/>
        <v>update Ta_Fn_KIB_B_Sensus set sensus = 2 where idpemda = '10020010012000569'</v>
      </c>
      <c r="AD860" s="79">
        <f>ROWS($B$13:B860)</f>
        <v>848</v>
      </c>
      <c r="AE860" s="79" t="str">
        <f>IF(W860='kk4-7'!$A$1, AD860, "")</f>
        <v/>
      </c>
      <c r="AF860" s="79" t="str">
        <f t="shared" si="112"/>
        <v/>
      </c>
    </row>
    <row r="861" spans="1:32" x14ac:dyDescent="0.25">
      <c r="A861" s="122">
        <f t="shared" si="113"/>
        <v>849</v>
      </c>
      <c r="B861" s="80" t="s">
        <v>1725</v>
      </c>
      <c r="C861" s="122">
        <v>2</v>
      </c>
      <c r="D861" s="79" t="s">
        <v>1714</v>
      </c>
      <c r="E861" s="79" t="s">
        <v>1715</v>
      </c>
      <c r="F861" s="120">
        <v>14</v>
      </c>
      <c r="G861" s="79">
        <v>2012</v>
      </c>
      <c r="H861" s="81" t="s">
        <v>1719</v>
      </c>
      <c r="I861" s="81" t="s">
        <v>114</v>
      </c>
      <c r="J861" s="81" t="s">
        <v>114</v>
      </c>
      <c r="K861" s="79" t="s">
        <v>1704</v>
      </c>
      <c r="L861" s="116" t="s">
        <v>1720</v>
      </c>
      <c r="N861" s="79" t="s">
        <v>149</v>
      </c>
      <c r="O861" s="166">
        <v>1</v>
      </c>
      <c r="P861" s="83">
        <v>11470000</v>
      </c>
      <c r="Q861" s="79" t="s">
        <v>1721</v>
      </c>
      <c r="S861" s="122">
        <v>1</v>
      </c>
      <c r="T861" s="124">
        <v>20</v>
      </c>
      <c r="V861" s="79" t="str">
        <f>IF(AND(C861=2, T861&lt;&gt;""), _xlfn.IFNA(VLOOKUP(T861,'kk1'!$B$10:$C$109, 2, FALSE), ""), "")</f>
        <v>Balai Penyuluh MATESIH</v>
      </c>
      <c r="W861" s="124">
        <v>2</v>
      </c>
      <c r="X861" s="79" t="str">
        <f t="shared" si="106"/>
        <v>Kurang Baik</v>
      </c>
      <c r="Y861" s="79" t="str">
        <f t="shared" si="107"/>
        <v>Benar</v>
      </c>
      <c r="Z861" s="79">
        <f t="shared" si="108"/>
        <v>1</v>
      </c>
      <c r="AA861" s="79" t="str">
        <f t="shared" si="109"/>
        <v>update ta_kib_b set kd_ruang = 20 where idpemda = '10020010012000570'</v>
      </c>
      <c r="AB861" s="79" t="str">
        <f t="shared" si="110"/>
        <v>Ta_Fn_KIB_B_Sensus</v>
      </c>
      <c r="AC861" s="79" t="str">
        <f t="shared" si="111"/>
        <v>update Ta_Fn_KIB_B_Sensus set sensus = 2 where idpemda = '10020010012000570'</v>
      </c>
      <c r="AD861" s="79">
        <f>ROWS($B$13:B861)</f>
        <v>849</v>
      </c>
      <c r="AE861" s="79" t="str">
        <f>IF(W861='kk4-7'!$A$1, AD861, "")</f>
        <v/>
      </c>
      <c r="AF861" s="79" t="str">
        <f t="shared" si="112"/>
        <v/>
      </c>
    </row>
    <row r="862" spans="1:32" x14ac:dyDescent="0.25">
      <c r="A862" s="122">
        <f t="shared" si="113"/>
        <v>850</v>
      </c>
      <c r="B862" s="80" t="s">
        <v>1726</v>
      </c>
      <c r="C862" s="122">
        <v>2</v>
      </c>
      <c r="D862" s="79" t="s">
        <v>1714</v>
      </c>
      <c r="E862" s="79" t="s">
        <v>1715</v>
      </c>
      <c r="F862" s="120">
        <v>15</v>
      </c>
      <c r="G862" s="79">
        <v>2012</v>
      </c>
      <c r="H862" s="81" t="s">
        <v>1719</v>
      </c>
      <c r="I862" s="81" t="s">
        <v>114</v>
      </c>
      <c r="J862" s="81" t="s">
        <v>114</v>
      </c>
      <c r="K862" s="79" t="s">
        <v>1704</v>
      </c>
      <c r="L862" s="116" t="s">
        <v>1720</v>
      </c>
      <c r="N862" s="79" t="s">
        <v>149</v>
      </c>
      <c r="O862" s="166">
        <v>1</v>
      </c>
      <c r="P862" s="83">
        <v>11470000</v>
      </c>
      <c r="Q862" s="79" t="s">
        <v>1721</v>
      </c>
      <c r="S862" s="122">
        <v>1</v>
      </c>
      <c r="T862" s="124">
        <v>21</v>
      </c>
      <c r="V862" s="79" t="str">
        <f>IF(AND(C862=2, T862&lt;&gt;""), _xlfn.IFNA(VLOOKUP(T862,'kk1'!$B$10:$C$109, 2, FALSE), ""), "")</f>
        <v>Balai Penyuluh TAWANGMANGU</v>
      </c>
      <c r="W862" s="124">
        <v>2</v>
      </c>
      <c r="X862" s="79" t="str">
        <f t="shared" si="106"/>
        <v>Kurang Baik</v>
      </c>
      <c r="Y862" s="79" t="str">
        <f t="shared" si="107"/>
        <v>Benar</v>
      </c>
      <c r="Z862" s="79">
        <f t="shared" si="108"/>
        <v>1</v>
      </c>
      <c r="AA862" s="79" t="str">
        <f t="shared" si="109"/>
        <v>update ta_kib_b set kd_ruang = 21 where idpemda = '10020010012000571'</v>
      </c>
      <c r="AB862" s="79" t="str">
        <f t="shared" si="110"/>
        <v>Ta_Fn_KIB_B_Sensus</v>
      </c>
      <c r="AC862" s="79" t="str">
        <f t="shared" si="111"/>
        <v>update Ta_Fn_KIB_B_Sensus set sensus = 2 where idpemda = '10020010012000571'</v>
      </c>
      <c r="AD862" s="79">
        <f>ROWS($B$13:B862)</f>
        <v>850</v>
      </c>
      <c r="AE862" s="79" t="str">
        <f>IF(W862='kk4-7'!$A$1, AD862, "")</f>
        <v/>
      </c>
      <c r="AF862" s="79" t="str">
        <f t="shared" si="112"/>
        <v/>
      </c>
    </row>
    <row r="863" spans="1:32" x14ac:dyDescent="0.25">
      <c r="A863" s="122">
        <f t="shared" si="113"/>
        <v>851</v>
      </c>
      <c r="B863" s="80" t="s">
        <v>1727</v>
      </c>
      <c r="C863" s="122">
        <v>2</v>
      </c>
      <c r="D863" s="79" t="s">
        <v>1714</v>
      </c>
      <c r="E863" s="79" t="s">
        <v>1715</v>
      </c>
      <c r="F863" s="120">
        <v>16</v>
      </c>
      <c r="G863" s="79">
        <v>2012</v>
      </c>
      <c r="H863" s="81" t="s">
        <v>1719</v>
      </c>
      <c r="I863" s="81" t="s">
        <v>114</v>
      </c>
      <c r="J863" s="81" t="s">
        <v>114</v>
      </c>
      <c r="K863" s="79" t="s">
        <v>1704</v>
      </c>
      <c r="L863" s="116" t="s">
        <v>1720</v>
      </c>
      <c r="N863" s="79" t="s">
        <v>149</v>
      </c>
      <c r="O863" s="166">
        <v>1</v>
      </c>
      <c r="P863" s="83">
        <v>11470000</v>
      </c>
      <c r="Q863" s="79" t="s">
        <v>1721</v>
      </c>
      <c r="S863" s="122">
        <v>1</v>
      </c>
      <c r="T863" s="124">
        <v>22</v>
      </c>
      <c r="V863" s="79" t="str">
        <f>IF(AND(C863=2, T863&lt;&gt;""), _xlfn.IFNA(VLOOKUP(T863,'kk1'!$B$10:$C$109, 2, FALSE), ""), "")</f>
        <v>Balai Penyuluh NGARGOYOSO</v>
      </c>
      <c r="W863" s="124">
        <v>2</v>
      </c>
      <c r="X863" s="79" t="str">
        <f t="shared" si="106"/>
        <v>Kurang Baik</v>
      </c>
      <c r="Y863" s="79" t="str">
        <f t="shared" si="107"/>
        <v>Benar</v>
      </c>
      <c r="Z863" s="79">
        <f t="shared" si="108"/>
        <v>1</v>
      </c>
      <c r="AA863" s="79" t="str">
        <f t="shared" si="109"/>
        <v>update ta_kib_b set kd_ruang = 22 where idpemda = '10020010012000572'</v>
      </c>
      <c r="AB863" s="79" t="str">
        <f t="shared" si="110"/>
        <v>Ta_Fn_KIB_B_Sensus</v>
      </c>
      <c r="AC863" s="79" t="str">
        <f t="shared" si="111"/>
        <v>update Ta_Fn_KIB_B_Sensus set sensus = 2 where idpemda = '10020010012000572'</v>
      </c>
      <c r="AD863" s="79">
        <f>ROWS($B$13:B863)</f>
        <v>851</v>
      </c>
      <c r="AE863" s="79" t="str">
        <f>IF(W863='kk4-7'!$A$1, AD863, "")</f>
        <v/>
      </c>
      <c r="AF863" s="79" t="str">
        <f t="shared" si="112"/>
        <v/>
      </c>
    </row>
    <row r="864" spans="1:32" x14ac:dyDescent="0.25">
      <c r="A864" s="122">
        <f t="shared" si="113"/>
        <v>852</v>
      </c>
      <c r="B864" s="80" t="s">
        <v>1728</v>
      </c>
      <c r="C864" s="122">
        <v>2</v>
      </c>
      <c r="D864" s="79" t="s">
        <v>1714</v>
      </c>
      <c r="E864" s="79" t="s">
        <v>1715</v>
      </c>
      <c r="F864" s="120">
        <v>17</v>
      </c>
      <c r="G864" s="79">
        <v>2012</v>
      </c>
      <c r="H864" s="81" t="s">
        <v>1719</v>
      </c>
      <c r="I864" s="81" t="s">
        <v>114</v>
      </c>
      <c r="J864" s="81" t="s">
        <v>114</v>
      </c>
      <c r="K864" s="79" t="s">
        <v>1704</v>
      </c>
      <c r="L864" s="116" t="s">
        <v>1720</v>
      </c>
      <c r="N864" s="79" t="s">
        <v>149</v>
      </c>
      <c r="O864" s="166">
        <v>1</v>
      </c>
      <c r="P864" s="83">
        <v>11470000</v>
      </c>
      <c r="Q864" s="79" t="s">
        <v>1721</v>
      </c>
      <c r="S864" s="122">
        <v>1</v>
      </c>
      <c r="T864" s="124">
        <v>23</v>
      </c>
      <c r="V864" s="79" t="str">
        <f>IF(AND(C864=2, T864&lt;&gt;""), _xlfn.IFNA(VLOOKUP(T864,'kk1'!$B$10:$C$109, 2, FALSE), ""), "")</f>
        <v>Balai Penyuluh KARANGPANDAN</v>
      </c>
      <c r="W864" s="124">
        <v>2</v>
      </c>
      <c r="X864" s="79" t="str">
        <f t="shared" si="106"/>
        <v>Kurang Baik</v>
      </c>
      <c r="Y864" s="79" t="str">
        <f t="shared" si="107"/>
        <v>Benar</v>
      </c>
      <c r="Z864" s="79">
        <f t="shared" si="108"/>
        <v>1</v>
      </c>
      <c r="AA864" s="79" t="str">
        <f t="shared" si="109"/>
        <v>update ta_kib_b set kd_ruang = 23 where idpemda = '10020010012000573'</v>
      </c>
      <c r="AB864" s="79" t="str">
        <f t="shared" si="110"/>
        <v>Ta_Fn_KIB_B_Sensus</v>
      </c>
      <c r="AC864" s="79" t="str">
        <f t="shared" si="111"/>
        <v>update Ta_Fn_KIB_B_Sensus set sensus = 2 where idpemda = '10020010012000573'</v>
      </c>
      <c r="AD864" s="79">
        <f>ROWS($B$13:B864)</f>
        <v>852</v>
      </c>
      <c r="AE864" s="79" t="str">
        <f>IF(W864='kk4-7'!$A$1, AD864, "")</f>
        <v/>
      </c>
      <c r="AF864" s="79" t="str">
        <f t="shared" si="112"/>
        <v/>
      </c>
    </row>
    <row r="865" spans="1:45" x14ac:dyDescent="0.25">
      <c r="A865" s="122">
        <f t="shared" si="113"/>
        <v>853</v>
      </c>
      <c r="B865" s="80" t="s">
        <v>1729</v>
      </c>
      <c r="C865" s="122">
        <v>2</v>
      </c>
      <c r="D865" s="79" t="s">
        <v>1714</v>
      </c>
      <c r="E865" s="79" t="s">
        <v>1715</v>
      </c>
      <c r="F865" s="120">
        <v>18</v>
      </c>
      <c r="G865" s="79">
        <v>2012</v>
      </c>
      <c r="H865" s="81" t="s">
        <v>1719</v>
      </c>
      <c r="I865" s="81" t="s">
        <v>114</v>
      </c>
      <c r="J865" s="81" t="s">
        <v>114</v>
      </c>
      <c r="K865" s="79" t="s">
        <v>1704</v>
      </c>
      <c r="L865" s="116" t="s">
        <v>1720</v>
      </c>
      <c r="N865" s="79" t="s">
        <v>149</v>
      </c>
      <c r="O865" s="166">
        <v>1</v>
      </c>
      <c r="P865" s="83">
        <v>11470000</v>
      </c>
      <c r="Q865" s="79" t="s">
        <v>1721</v>
      </c>
      <c r="S865" s="122">
        <v>1</v>
      </c>
      <c r="T865" s="124">
        <v>24</v>
      </c>
      <c r="V865" s="79" t="str">
        <f>IF(AND(C865=2, T865&lt;&gt;""), _xlfn.IFNA(VLOOKUP(T865,'kk1'!$B$10:$C$109, 2, FALSE), ""), "")</f>
        <v>Balai Penyuluh KARANGANYAR</v>
      </c>
      <c r="W865" s="124">
        <v>2</v>
      </c>
      <c r="X865" s="79" t="str">
        <f t="shared" si="106"/>
        <v>Kurang Baik</v>
      </c>
      <c r="Y865" s="79" t="str">
        <f t="shared" si="107"/>
        <v>Benar</v>
      </c>
      <c r="Z865" s="79">
        <f t="shared" si="108"/>
        <v>1</v>
      </c>
      <c r="AA865" s="79" t="str">
        <f t="shared" si="109"/>
        <v>update ta_kib_b set kd_ruang = 24 where idpemda = '10020010012000574'</v>
      </c>
      <c r="AB865" s="79" t="str">
        <f t="shared" si="110"/>
        <v>Ta_Fn_KIB_B_Sensus</v>
      </c>
      <c r="AC865" s="79" t="str">
        <f t="shared" si="111"/>
        <v>update Ta_Fn_KIB_B_Sensus set sensus = 2 where idpemda = '10020010012000574'</v>
      </c>
      <c r="AD865" s="79">
        <f>ROWS($B$13:B865)</f>
        <v>853</v>
      </c>
      <c r="AE865" s="79" t="str">
        <f>IF(W865='kk4-7'!$A$1, AD865, "")</f>
        <v/>
      </c>
      <c r="AF865" s="79" t="str">
        <f t="shared" si="112"/>
        <v/>
      </c>
    </row>
    <row r="866" spans="1:45" x14ac:dyDescent="0.25">
      <c r="A866" s="122">
        <f t="shared" si="113"/>
        <v>854</v>
      </c>
      <c r="B866" s="80" t="s">
        <v>1730</v>
      </c>
      <c r="C866" s="122">
        <v>2</v>
      </c>
      <c r="D866" s="79" t="s">
        <v>1714</v>
      </c>
      <c r="E866" s="79" t="s">
        <v>1715</v>
      </c>
      <c r="F866" s="120">
        <v>19</v>
      </c>
      <c r="G866" s="79">
        <v>2012</v>
      </c>
      <c r="H866" s="81" t="s">
        <v>1719</v>
      </c>
      <c r="I866" s="81" t="s">
        <v>114</v>
      </c>
      <c r="J866" s="81" t="s">
        <v>114</v>
      </c>
      <c r="K866" s="79" t="s">
        <v>1704</v>
      </c>
      <c r="L866" s="116" t="s">
        <v>1720</v>
      </c>
      <c r="N866" s="79" t="s">
        <v>149</v>
      </c>
      <c r="O866" s="166">
        <v>1</v>
      </c>
      <c r="P866" s="83">
        <v>11470000</v>
      </c>
      <c r="Q866" s="79" t="s">
        <v>1721</v>
      </c>
      <c r="S866" s="122">
        <v>1</v>
      </c>
      <c r="T866" s="124">
        <v>25</v>
      </c>
      <c r="V866" s="79" t="str">
        <f>IF(AND(C866=2, T866&lt;&gt;""), _xlfn.IFNA(VLOOKUP(T866,'kk1'!$B$10:$C$109, 2, FALSE), ""), "")</f>
        <v>Balai Penyuluh TASIKMADU</v>
      </c>
      <c r="W866" s="124">
        <v>2</v>
      </c>
      <c r="X866" s="79" t="str">
        <f t="shared" si="106"/>
        <v>Kurang Baik</v>
      </c>
      <c r="Y866" s="79" t="str">
        <f t="shared" si="107"/>
        <v>Benar</v>
      </c>
      <c r="Z866" s="79">
        <f t="shared" si="108"/>
        <v>1</v>
      </c>
      <c r="AA866" s="79" t="str">
        <f t="shared" si="109"/>
        <v>update ta_kib_b set kd_ruang = 25 where idpemda = '10020010012000575'</v>
      </c>
      <c r="AB866" s="79" t="str">
        <f t="shared" si="110"/>
        <v>Ta_Fn_KIB_B_Sensus</v>
      </c>
      <c r="AC866" s="79" t="str">
        <f t="shared" si="111"/>
        <v>update Ta_Fn_KIB_B_Sensus set sensus = 2 where idpemda = '10020010012000575'</v>
      </c>
      <c r="AD866" s="79">
        <f>ROWS($B$13:B866)</f>
        <v>854</v>
      </c>
      <c r="AE866" s="79" t="str">
        <f>IF(W866='kk4-7'!$A$1, AD866, "")</f>
        <v/>
      </c>
      <c r="AF866" s="79" t="str">
        <f t="shared" si="112"/>
        <v/>
      </c>
    </row>
    <row r="867" spans="1:45" x14ac:dyDescent="0.25">
      <c r="A867" s="122">
        <f t="shared" si="113"/>
        <v>855</v>
      </c>
      <c r="B867" s="80" t="s">
        <v>1731</v>
      </c>
      <c r="C867" s="122">
        <v>2</v>
      </c>
      <c r="D867" s="79" t="s">
        <v>1714</v>
      </c>
      <c r="E867" s="79" t="s">
        <v>1715</v>
      </c>
      <c r="F867" s="120">
        <v>20</v>
      </c>
      <c r="G867" s="79">
        <v>2012</v>
      </c>
      <c r="H867" s="81" t="s">
        <v>1719</v>
      </c>
      <c r="I867" s="81" t="s">
        <v>114</v>
      </c>
      <c r="J867" s="81" t="s">
        <v>114</v>
      </c>
      <c r="K867" s="79" t="s">
        <v>1704</v>
      </c>
      <c r="L867" s="116" t="s">
        <v>1720</v>
      </c>
      <c r="N867" s="79" t="s">
        <v>149</v>
      </c>
      <c r="O867" s="166">
        <v>1</v>
      </c>
      <c r="P867" s="83">
        <v>11470000</v>
      </c>
      <c r="Q867" s="79" t="s">
        <v>1721</v>
      </c>
      <c r="S867" s="122">
        <v>1</v>
      </c>
      <c r="T867" s="124">
        <v>26</v>
      </c>
      <c r="V867" s="79" t="str">
        <f>IF(AND(C867=2, T867&lt;&gt;""), _xlfn.IFNA(VLOOKUP(T867,'kk1'!$B$10:$C$109, 2, FALSE), ""), "")</f>
        <v>Balai Penyuluh JATEN</v>
      </c>
      <c r="W867" s="124">
        <v>2</v>
      </c>
      <c r="X867" s="79" t="str">
        <f t="shared" si="106"/>
        <v>Kurang Baik</v>
      </c>
      <c r="Y867" s="79" t="str">
        <f t="shared" si="107"/>
        <v>Benar</v>
      </c>
      <c r="Z867" s="79">
        <f t="shared" si="108"/>
        <v>1</v>
      </c>
      <c r="AA867" s="79" t="str">
        <f t="shared" si="109"/>
        <v>update ta_kib_b set kd_ruang = 26 where idpemda = '10020010012000576'</v>
      </c>
      <c r="AB867" s="79" t="str">
        <f t="shared" si="110"/>
        <v>Ta_Fn_KIB_B_Sensus</v>
      </c>
      <c r="AC867" s="79" t="str">
        <f t="shared" si="111"/>
        <v>update Ta_Fn_KIB_B_Sensus set sensus = 2 where idpemda = '10020010012000576'</v>
      </c>
      <c r="AD867" s="79">
        <f>ROWS($B$13:B867)</f>
        <v>855</v>
      </c>
      <c r="AE867" s="79" t="str">
        <f>IF(W867='kk4-7'!$A$1, AD867, "")</f>
        <v/>
      </c>
      <c r="AF867" s="79" t="str">
        <f t="shared" si="112"/>
        <v/>
      </c>
    </row>
    <row r="868" spans="1:45" x14ac:dyDescent="0.25">
      <c r="A868" s="122">
        <f t="shared" si="113"/>
        <v>856</v>
      </c>
      <c r="B868" s="80" t="s">
        <v>1732</v>
      </c>
      <c r="C868" s="122">
        <v>2</v>
      </c>
      <c r="D868" s="79" t="s">
        <v>1714</v>
      </c>
      <c r="E868" s="79" t="s">
        <v>1715</v>
      </c>
      <c r="F868" s="120">
        <v>21</v>
      </c>
      <c r="G868" s="79">
        <v>2012</v>
      </c>
      <c r="H868" s="81" t="s">
        <v>1719</v>
      </c>
      <c r="I868" s="81" t="s">
        <v>114</v>
      </c>
      <c r="J868" s="81" t="s">
        <v>114</v>
      </c>
      <c r="K868" s="79" t="s">
        <v>1704</v>
      </c>
      <c r="L868" s="116" t="s">
        <v>1720</v>
      </c>
      <c r="N868" s="79" t="s">
        <v>149</v>
      </c>
      <c r="O868" s="166">
        <v>1</v>
      </c>
      <c r="P868" s="83">
        <v>11470000</v>
      </c>
      <c r="Q868" s="79" t="s">
        <v>1721</v>
      </c>
      <c r="S868" s="122">
        <v>1</v>
      </c>
      <c r="T868" s="124">
        <v>27</v>
      </c>
      <c r="V868" s="79" t="str">
        <f>IF(AND(C868=2, T868&lt;&gt;""), _xlfn.IFNA(VLOOKUP(T868,'kk1'!$B$10:$C$109, 2, FALSE), ""), "")</f>
        <v>Balai Penyuluh COLOMADU</v>
      </c>
      <c r="W868" s="124">
        <v>2</v>
      </c>
      <c r="X868" s="79" t="str">
        <f t="shared" si="106"/>
        <v>Kurang Baik</v>
      </c>
      <c r="Y868" s="79" t="str">
        <f t="shared" si="107"/>
        <v>Benar</v>
      </c>
      <c r="Z868" s="79">
        <f t="shared" si="108"/>
        <v>1</v>
      </c>
      <c r="AA868" s="79" t="str">
        <f t="shared" si="109"/>
        <v>update ta_kib_b set kd_ruang = 27 where idpemda = '10020010012000577'</v>
      </c>
      <c r="AB868" s="79" t="str">
        <f t="shared" si="110"/>
        <v>Ta_Fn_KIB_B_Sensus</v>
      </c>
      <c r="AC868" s="79" t="str">
        <f t="shared" si="111"/>
        <v>update Ta_Fn_KIB_B_Sensus set sensus = 2 where idpemda = '10020010012000577'</v>
      </c>
      <c r="AD868" s="79">
        <f>ROWS($B$13:B868)</f>
        <v>856</v>
      </c>
      <c r="AE868" s="79" t="str">
        <f>IF(W868='kk4-7'!$A$1, AD868, "")</f>
        <v/>
      </c>
      <c r="AF868" s="79" t="str">
        <f t="shared" si="112"/>
        <v/>
      </c>
    </row>
    <row r="869" spans="1:45" x14ac:dyDescent="0.25">
      <c r="A869" s="122">
        <f t="shared" si="113"/>
        <v>857</v>
      </c>
      <c r="B869" s="80" t="s">
        <v>1733</v>
      </c>
      <c r="C869" s="122">
        <v>2</v>
      </c>
      <c r="D869" s="79" t="s">
        <v>1714</v>
      </c>
      <c r="E869" s="79" t="s">
        <v>1715</v>
      </c>
      <c r="F869" s="120">
        <v>22</v>
      </c>
      <c r="G869" s="79">
        <v>2012</v>
      </c>
      <c r="H869" s="81" t="s">
        <v>1719</v>
      </c>
      <c r="I869" s="81" t="s">
        <v>114</v>
      </c>
      <c r="J869" s="81" t="s">
        <v>114</v>
      </c>
      <c r="K869" s="79" t="s">
        <v>1704</v>
      </c>
      <c r="L869" s="116" t="s">
        <v>1720</v>
      </c>
      <c r="N869" s="79" t="s">
        <v>149</v>
      </c>
      <c r="O869" s="166">
        <v>1</v>
      </c>
      <c r="P869" s="83">
        <v>11470000</v>
      </c>
      <c r="Q869" s="79" t="s">
        <v>1721</v>
      </c>
      <c r="S869" s="122">
        <v>1</v>
      </c>
      <c r="T869" s="124">
        <v>28</v>
      </c>
      <c r="V869" s="79" t="str">
        <f>IF(AND(C869=2, T869&lt;&gt;""), _xlfn.IFNA(VLOOKUP(T869,'kk1'!$B$10:$C$109, 2, FALSE), ""), "")</f>
        <v>Balai Penyuluh GONDANGREJO</v>
      </c>
      <c r="W869" s="124">
        <v>2</v>
      </c>
      <c r="X869" s="79" t="str">
        <f t="shared" si="106"/>
        <v>Kurang Baik</v>
      </c>
      <c r="Y869" s="79" t="str">
        <f t="shared" si="107"/>
        <v>Benar</v>
      </c>
      <c r="Z869" s="79">
        <f t="shared" si="108"/>
        <v>1</v>
      </c>
      <c r="AA869" s="79" t="str">
        <f t="shared" si="109"/>
        <v>update ta_kib_b set kd_ruang = 28 where idpemda = '10020010012000578'</v>
      </c>
      <c r="AB869" s="79" t="str">
        <f t="shared" si="110"/>
        <v>Ta_Fn_KIB_B_Sensus</v>
      </c>
      <c r="AC869" s="79" t="str">
        <f t="shared" si="111"/>
        <v>update Ta_Fn_KIB_B_Sensus set sensus = 2 where idpemda = '10020010012000578'</v>
      </c>
      <c r="AD869" s="79">
        <f>ROWS($B$13:B869)</f>
        <v>857</v>
      </c>
      <c r="AE869" s="79" t="str">
        <f>IF(W869='kk4-7'!$A$1, AD869, "")</f>
        <v/>
      </c>
      <c r="AF869" s="79" t="str">
        <f t="shared" si="112"/>
        <v/>
      </c>
    </row>
    <row r="870" spans="1:45" x14ac:dyDescent="0.25">
      <c r="A870" s="122">
        <f t="shared" si="113"/>
        <v>858</v>
      </c>
      <c r="B870" s="80" t="s">
        <v>1734</v>
      </c>
      <c r="C870" s="122">
        <v>2</v>
      </c>
      <c r="D870" s="79" t="s">
        <v>1714</v>
      </c>
      <c r="E870" s="79" t="s">
        <v>1715</v>
      </c>
      <c r="F870" s="120">
        <v>23</v>
      </c>
      <c r="G870" s="79">
        <v>2012</v>
      </c>
      <c r="H870" s="81" t="s">
        <v>1719</v>
      </c>
      <c r="I870" s="81" t="s">
        <v>114</v>
      </c>
      <c r="J870" s="81" t="s">
        <v>114</v>
      </c>
      <c r="K870" s="79" t="s">
        <v>1704</v>
      </c>
      <c r="L870" s="116" t="s">
        <v>1720</v>
      </c>
      <c r="N870" s="79" t="s">
        <v>149</v>
      </c>
      <c r="O870" s="166">
        <v>1</v>
      </c>
      <c r="P870" s="83">
        <v>11470000</v>
      </c>
      <c r="Q870" s="79" t="s">
        <v>1721</v>
      </c>
      <c r="S870" s="122">
        <v>1</v>
      </c>
      <c r="T870" s="124">
        <v>29</v>
      </c>
      <c r="V870" s="79" t="str">
        <f>IF(AND(C870=2, T870&lt;&gt;""), _xlfn.IFNA(VLOOKUP(T870,'kk1'!$B$10:$C$109, 2, FALSE), ""), "")</f>
        <v>Balai Penyuluh KEBAKKRAMAT</v>
      </c>
      <c r="W870" s="124">
        <v>2</v>
      </c>
      <c r="X870" s="79" t="str">
        <f t="shared" si="106"/>
        <v>Kurang Baik</v>
      </c>
      <c r="Y870" s="79" t="str">
        <f t="shared" si="107"/>
        <v>Benar</v>
      </c>
      <c r="Z870" s="79">
        <f t="shared" si="108"/>
        <v>1</v>
      </c>
      <c r="AA870" s="79" t="str">
        <f t="shared" si="109"/>
        <v>update ta_kib_b set kd_ruang = 29 where idpemda = '10020010012000579'</v>
      </c>
      <c r="AB870" s="79" t="str">
        <f t="shared" si="110"/>
        <v>Ta_Fn_KIB_B_Sensus</v>
      </c>
      <c r="AC870" s="79" t="str">
        <f t="shared" si="111"/>
        <v>update Ta_Fn_KIB_B_Sensus set sensus = 2 where idpemda = '10020010012000579'</v>
      </c>
      <c r="AD870" s="79">
        <f>ROWS($B$13:B870)</f>
        <v>858</v>
      </c>
      <c r="AE870" s="79" t="str">
        <f>IF(W870='kk4-7'!$A$1, AD870, "")</f>
        <v/>
      </c>
      <c r="AF870" s="79" t="str">
        <f t="shared" si="112"/>
        <v/>
      </c>
    </row>
    <row r="871" spans="1:45" x14ac:dyDescent="0.25">
      <c r="A871" s="122">
        <f t="shared" si="113"/>
        <v>859</v>
      </c>
      <c r="B871" s="80" t="s">
        <v>1735</v>
      </c>
      <c r="C871" s="122">
        <v>2</v>
      </c>
      <c r="D871" s="79" t="s">
        <v>1714</v>
      </c>
      <c r="E871" s="79" t="s">
        <v>1715</v>
      </c>
      <c r="F871" s="120">
        <v>24</v>
      </c>
      <c r="G871" s="79">
        <v>2012</v>
      </c>
      <c r="H871" s="81" t="s">
        <v>1719</v>
      </c>
      <c r="I871" s="81" t="s">
        <v>114</v>
      </c>
      <c r="J871" s="81" t="s">
        <v>114</v>
      </c>
      <c r="K871" s="79" t="s">
        <v>1704</v>
      </c>
      <c r="L871" s="116" t="s">
        <v>1720</v>
      </c>
      <c r="N871" s="79" t="s">
        <v>149</v>
      </c>
      <c r="O871" s="166">
        <v>1</v>
      </c>
      <c r="P871" s="83">
        <v>11470000</v>
      </c>
      <c r="Q871" s="79" t="s">
        <v>1721</v>
      </c>
      <c r="S871" s="122">
        <v>1</v>
      </c>
      <c r="T871" s="124">
        <v>30</v>
      </c>
      <c r="V871" s="79" t="str">
        <f>IF(AND(C871=2, T871&lt;&gt;""), _xlfn.IFNA(VLOOKUP(T871,'kk1'!$B$10:$C$109, 2, FALSE), ""), "")</f>
        <v>Balai Penyuluh MOJOGEDANG</v>
      </c>
      <c r="W871" s="124">
        <v>2</v>
      </c>
      <c r="X871" s="79" t="str">
        <f t="shared" si="106"/>
        <v>Kurang Baik</v>
      </c>
      <c r="Y871" s="79" t="str">
        <f t="shared" si="107"/>
        <v>Benar</v>
      </c>
      <c r="Z871" s="79">
        <f t="shared" si="108"/>
        <v>1</v>
      </c>
      <c r="AA871" s="79" t="str">
        <f t="shared" si="109"/>
        <v>update ta_kib_b set kd_ruang = 30 where idpemda = '10020010012000580'</v>
      </c>
      <c r="AB871" s="79" t="str">
        <f t="shared" si="110"/>
        <v>Ta_Fn_KIB_B_Sensus</v>
      </c>
      <c r="AC871" s="79" t="str">
        <f t="shared" si="111"/>
        <v>update Ta_Fn_KIB_B_Sensus set sensus = 2 where idpemda = '10020010012000580'</v>
      </c>
      <c r="AD871" s="79">
        <f>ROWS($B$13:B871)</f>
        <v>859</v>
      </c>
      <c r="AE871" s="79" t="str">
        <f>IF(W871='kk4-7'!$A$1, AD871, "")</f>
        <v/>
      </c>
      <c r="AF871" s="79" t="str">
        <f t="shared" si="112"/>
        <v/>
      </c>
    </row>
    <row r="872" spans="1:45" x14ac:dyDescent="0.25">
      <c r="A872" s="122">
        <f t="shared" si="113"/>
        <v>860</v>
      </c>
      <c r="B872" s="80" t="s">
        <v>1736</v>
      </c>
      <c r="C872" s="122">
        <v>2</v>
      </c>
      <c r="D872" s="79" t="s">
        <v>1714</v>
      </c>
      <c r="E872" s="79" t="s">
        <v>1715</v>
      </c>
      <c r="F872" s="120">
        <v>25</v>
      </c>
      <c r="G872" s="79">
        <v>2012</v>
      </c>
      <c r="H872" s="81" t="s">
        <v>1719</v>
      </c>
      <c r="I872" s="81" t="s">
        <v>114</v>
      </c>
      <c r="J872" s="81" t="s">
        <v>114</v>
      </c>
      <c r="K872" s="79" t="s">
        <v>1704</v>
      </c>
      <c r="L872" s="116" t="s">
        <v>1720</v>
      </c>
      <c r="N872" s="79" t="s">
        <v>149</v>
      </c>
      <c r="O872" s="166">
        <v>1</v>
      </c>
      <c r="P872" s="83">
        <v>11470000</v>
      </c>
      <c r="Q872" s="79" t="s">
        <v>1721</v>
      </c>
      <c r="S872" s="122">
        <v>1</v>
      </c>
      <c r="T872" s="124">
        <v>31</v>
      </c>
      <c r="V872" s="79" t="str">
        <f>IF(AND(C872=2, T872&lt;&gt;""), _xlfn.IFNA(VLOOKUP(T872,'kk1'!$B$10:$C$109, 2, FALSE), ""), "")</f>
        <v>Balai Penyuluh KERJO</v>
      </c>
      <c r="W872" s="124">
        <v>4</v>
      </c>
      <c r="X872" s="79" t="str">
        <f t="shared" si="106"/>
        <v>Tidak Ditemukan</v>
      </c>
      <c r="Y872" s="79" t="str">
        <f t="shared" si="107"/>
        <v>Benar</v>
      </c>
      <c r="Z872" s="79">
        <f t="shared" si="108"/>
        <v>1</v>
      </c>
      <c r="AA872" s="79" t="str">
        <f t="shared" si="109"/>
        <v>update ta_kib_b set kd_ruang = 31 where idpemda = '10020010012000581'</v>
      </c>
      <c r="AB872" s="79" t="str">
        <f t="shared" si="110"/>
        <v>Ta_Fn_KIB_B_Sensus</v>
      </c>
      <c r="AC872" s="79" t="str">
        <f t="shared" si="111"/>
        <v>update Ta_Fn_KIB_B_Sensus set sensus = 4 where idpemda = '10020010012000581'</v>
      </c>
      <c r="AD872" s="79">
        <f>ROWS($B$13:B872)</f>
        <v>860</v>
      </c>
      <c r="AE872" s="79" t="str">
        <f>IF(W872='kk4-7'!$A$1, AD872, "")</f>
        <v/>
      </c>
      <c r="AF872" s="79" t="str">
        <f t="shared" si="112"/>
        <v/>
      </c>
    </row>
    <row r="873" spans="1:45" x14ac:dyDescent="0.25">
      <c r="A873" s="122">
        <f t="shared" si="113"/>
        <v>861</v>
      </c>
      <c r="B873" s="80" t="s">
        <v>1737</v>
      </c>
      <c r="C873" s="122">
        <v>2</v>
      </c>
      <c r="D873" s="79" t="s">
        <v>1714</v>
      </c>
      <c r="E873" s="79" t="s">
        <v>1715</v>
      </c>
      <c r="F873" s="120">
        <v>26</v>
      </c>
      <c r="G873" s="79">
        <v>2012</v>
      </c>
      <c r="H873" s="81" t="s">
        <v>1719</v>
      </c>
      <c r="I873" s="81" t="s">
        <v>114</v>
      </c>
      <c r="J873" s="81" t="s">
        <v>114</v>
      </c>
      <c r="K873" s="79" t="s">
        <v>1704</v>
      </c>
      <c r="L873" s="116" t="s">
        <v>1720</v>
      </c>
      <c r="N873" s="79" t="s">
        <v>149</v>
      </c>
      <c r="O873" s="166">
        <v>1</v>
      </c>
      <c r="P873" s="83">
        <v>16864840</v>
      </c>
      <c r="Q873" s="79" t="s">
        <v>1721</v>
      </c>
      <c r="S873" s="122">
        <v>1</v>
      </c>
      <c r="T873" s="124">
        <v>32</v>
      </c>
      <c r="V873" s="79" t="str">
        <f>IF(AND(C873=2, T873&lt;&gt;""), _xlfn.IFNA(VLOOKUP(T873,'kk1'!$B$10:$C$109, 2, FALSE), ""), "")</f>
        <v>Balai Penyuluh JENAWI</v>
      </c>
      <c r="W873" s="124">
        <v>2</v>
      </c>
      <c r="X873" s="79" t="str">
        <f t="shared" si="106"/>
        <v>Kurang Baik</v>
      </c>
      <c r="Y873" s="79" t="str">
        <f t="shared" si="107"/>
        <v>Benar</v>
      </c>
      <c r="Z873" s="79">
        <f t="shared" si="108"/>
        <v>1</v>
      </c>
      <c r="AA873" s="79" t="str">
        <f t="shared" si="109"/>
        <v>update ta_kib_b set kd_ruang = 32 where idpemda = '10020010012000582'</v>
      </c>
      <c r="AB873" s="79" t="str">
        <f t="shared" si="110"/>
        <v>Ta_Fn_KIB_B_Sensus</v>
      </c>
      <c r="AC873" s="79" t="str">
        <f t="shared" si="111"/>
        <v>update Ta_Fn_KIB_B_Sensus set sensus = 2 where idpemda = '10020010012000582'</v>
      </c>
      <c r="AD873" s="79">
        <f>ROWS($B$13:B873)</f>
        <v>861</v>
      </c>
      <c r="AE873" s="79" t="str">
        <f>IF(W873='kk4-7'!$A$1, AD873, "")</f>
        <v/>
      </c>
      <c r="AF873" s="79" t="str">
        <f t="shared" si="112"/>
        <v/>
      </c>
    </row>
    <row r="874" spans="1:45" s="133" customFormat="1" x14ac:dyDescent="0.25">
      <c r="A874" s="135">
        <f t="shared" si="113"/>
        <v>862</v>
      </c>
      <c r="B874" s="134" t="s">
        <v>1738</v>
      </c>
      <c r="C874" s="135">
        <v>2</v>
      </c>
      <c r="D874" s="133" t="s">
        <v>1714</v>
      </c>
      <c r="E874" s="133" t="s">
        <v>1715</v>
      </c>
      <c r="F874" s="136">
        <v>27</v>
      </c>
      <c r="G874" s="133">
        <v>2013</v>
      </c>
      <c r="H874" s="133" t="s">
        <v>1739</v>
      </c>
      <c r="I874" s="133" t="s">
        <v>1740</v>
      </c>
      <c r="J874" s="133" t="s">
        <v>114</v>
      </c>
      <c r="K874" s="133" t="s">
        <v>594</v>
      </c>
      <c r="L874" s="136" t="s">
        <v>1720</v>
      </c>
      <c r="N874" s="133" t="s">
        <v>149</v>
      </c>
      <c r="O874" s="168">
        <v>1</v>
      </c>
      <c r="P874" s="138">
        <v>45135000</v>
      </c>
      <c r="Q874" s="133" t="s">
        <v>1741</v>
      </c>
      <c r="S874" s="135">
        <v>1</v>
      </c>
      <c r="T874" s="135">
        <v>8</v>
      </c>
      <c r="V874" s="133" t="str">
        <f>IF(AND(C874=2, T874&lt;&gt;""), _xlfn.IFNA(VLOOKUP(T874,'kk1'!$B$10:$C$109, 2, FALSE), ""), "")</f>
        <v>Ruang Sekretariat</v>
      </c>
      <c r="W874" s="135"/>
      <c r="X874" s="133" t="str">
        <f t="shared" si="106"/>
        <v/>
      </c>
      <c r="Y874" s="133" t="str">
        <f t="shared" si="107"/>
        <v>Belum diisi</v>
      </c>
      <c r="Z874" s="133">
        <f t="shared" si="108"/>
        <v>0</v>
      </c>
      <c r="AA874" s="133" t="str">
        <f t="shared" si="109"/>
        <v>update ta_kib_b set kd_ruang = 8 where idpemda = '10020010012000583'</v>
      </c>
      <c r="AB874" s="133" t="str">
        <f t="shared" si="110"/>
        <v>Ta_Fn_KIB_B_Sensus</v>
      </c>
      <c r="AC874" s="133" t="str">
        <f t="shared" si="111"/>
        <v/>
      </c>
      <c r="AD874" s="133">
        <f>ROWS($B$13:B874)</f>
        <v>862</v>
      </c>
      <c r="AE874" s="133">
        <f>IF(W874='kk4-7'!$A$1, AD874, "")</f>
        <v>862</v>
      </c>
      <c r="AF874" s="133" t="str">
        <f t="shared" si="112"/>
        <v/>
      </c>
      <c r="AH874" s="137"/>
      <c r="AI874" s="138"/>
      <c r="AJ874" s="137"/>
      <c r="AK874" s="138"/>
      <c r="AL874" s="137"/>
      <c r="AM874" s="138"/>
      <c r="AN874" s="137"/>
      <c r="AO874" s="138"/>
      <c r="AP874" s="137"/>
      <c r="AQ874" s="138"/>
      <c r="AR874" s="139"/>
      <c r="AS874" s="138"/>
    </row>
    <row r="875" spans="1:45" s="133" customFormat="1" x14ac:dyDescent="0.25">
      <c r="A875" s="135">
        <f t="shared" si="113"/>
        <v>863</v>
      </c>
      <c r="B875" s="134" t="s">
        <v>1742</v>
      </c>
      <c r="C875" s="135">
        <v>2</v>
      </c>
      <c r="D875" s="133" t="s">
        <v>1714</v>
      </c>
      <c r="E875" s="133" t="s">
        <v>1715</v>
      </c>
      <c r="F875" s="136">
        <v>28</v>
      </c>
      <c r="G875" s="133">
        <v>2014</v>
      </c>
      <c r="H875" s="133" t="s">
        <v>1743</v>
      </c>
      <c r="I875" s="133" t="s">
        <v>1744</v>
      </c>
      <c r="J875" s="133" t="s">
        <v>114</v>
      </c>
      <c r="K875" s="133" t="s">
        <v>647</v>
      </c>
      <c r="L875" s="136" t="s">
        <v>1717</v>
      </c>
      <c r="N875" s="133" t="s">
        <v>149</v>
      </c>
      <c r="O875" s="168">
        <v>1</v>
      </c>
      <c r="P875" s="138">
        <v>16500000</v>
      </c>
      <c r="Q875" s="133" t="s">
        <v>1745</v>
      </c>
      <c r="S875" s="135">
        <v>1</v>
      </c>
      <c r="T875" s="135">
        <v>8</v>
      </c>
      <c r="V875" s="133" t="str">
        <f>IF(AND(C875=2, T875&lt;&gt;""), _xlfn.IFNA(VLOOKUP(T875,'kk1'!$B$10:$C$109, 2, FALSE), ""), "")</f>
        <v>Ruang Sekretariat</v>
      </c>
      <c r="W875" s="135"/>
      <c r="X875" s="133" t="str">
        <f t="shared" si="106"/>
        <v/>
      </c>
      <c r="Y875" s="133" t="str">
        <f t="shared" si="107"/>
        <v>Belum diisi</v>
      </c>
      <c r="Z875" s="133">
        <f t="shared" si="108"/>
        <v>0</v>
      </c>
      <c r="AA875" s="133" t="str">
        <f t="shared" si="109"/>
        <v>update ta_kib_b set kd_ruang = 8 where idpemda = '10020010012000584'</v>
      </c>
      <c r="AB875" s="133" t="str">
        <f t="shared" si="110"/>
        <v>Ta_Fn_KIB_B_Sensus</v>
      </c>
      <c r="AC875" s="133" t="str">
        <f t="shared" si="111"/>
        <v/>
      </c>
      <c r="AD875" s="133">
        <f>ROWS($B$13:B875)</f>
        <v>863</v>
      </c>
      <c r="AE875" s="133">
        <f>IF(W875='kk4-7'!$A$1, AD875, "")</f>
        <v>863</v>
      </c>
      <c r="AF875" s="133" t="str">
        <f t="shared" si="112"/>
        <v/>
      </c>
      <c r="AH875" s="137"/>
      <c r="AI875" s="138"/>
      <c r="AJ875" s="137"/>
      <c r="AK875" s="138"/>
      <c r="AL875" s="137"/>
      <c r="AM875" s="138"/>
      <c r="AN875" s="137"/>
      <c r="AO875" s="138"/>
      <c r="AP875" s="137"/>
      <c r="AQ875" s="138"/>
      <c r="AR875" s="139"/>
      <c r="AS875" s="138"/>
    </row>
    <row r="876" spans="1:45" x14ac:dyDescent="0.25">
      <c r="A876" s="122">
        <f t="shared" si="113"/>
        <v>864</v>
      </c>
      <c r="B876" s="80" t="s">
        <v>1746</v>
      </c>
      <c r="C876" s="122">
        <v>2</v>
      </c>
      <c r="D876" s="79" t="s">
        <v>1714</v>
      </c>
      <c r="E876" s="79" t="s">
        <v>1715</v>
      </c>
      <c r="F876" s="120">
        <v>29</v>
      </c>
      <c r="G876" s="79">
        <v>2016</v>
      </c>
      <c r="H876" s="81" t="s">
        <v>1739</v>
      </c>
      <c r="I876" s="81" t="s">
        <v>1740</v>
      </c>
      <c r="J876" s="81" t="s">
        <v>114</v>
      </c>
      <c r="K876" s="79" t="s">
        <v>647</v>
      </c>
      <c r="L876" s="116" t="s">
        <v>1717</v>
      </c>
      <c r="N876" s="79" t="s">
        <v>149</v>
      </c>
      <c r="O876" s="166">
        <v>1</v>
      </c>
      <c r="P876" s="83">
        <v>6900000</v>
      </c>
      <c r="Q876" s="79" t="s">
        <v>1747</v>
      </c>
      <c r="S876" s="122">
        <v>1</v>
      </c>
      <c r="T876" s="117">
        <v>13</v>
      </c>
      <c r="V876" s="79" t="str">
        <f>IF(AND(C876=2, T876&lt;&gt;""), _xlfn.IFNA(VLOOKUP(T876,'kk1'!$B$10:$C$109, 2, FALSE), ""), "")</f>
        <v>Ruang Bidang K3</v>
      </c>
      <c r="W876" s="117">
        <v>2</v>
      </c>
      <c r="X876" s="79" t="str">
        <f t="shared" si="106"/>
        <v>Kurang Baik</v>
      </c>
      <c r="Y876" s="79" t="str">
        <f t="shared" si="107"/>
        <v>Benar</v>
      </c>
      <c r="Z876" s="79">
        <f t="shared" si="108"/>
        <v>1</v>
      </c>
      <c r="AA876" s="79" t="str">
        <f t="shared" si="109"/>
        <v>update ta_kib_b set kd_ruang = 13 where idpemda = '10020010012000794'</v>
      </c>
      <c r="AB876" s="79" t="str">
        <f t="shared" si="110"/>
        <v>Ta_Fn_KIB_B_Sensus</v>
      </c>
      <c r="AC876" s="79" t="str">
        <f t="shared" si="111"/>
        <v>update Ta_Fn_KIB_B_Sensus set sensus = 2 where idpemda = '10020010012000794'</v>
      </c>
      <c r="AD876" s="79">
        <f>ROWS($B$13:B876)</f>
        <v>864</v>
      </c>
      <c r="AE876" s="79" t="str">
        <f>IF(W876='kk4-7'!$A$1, AD876, "")</f>
        <v/>
      </c>
      <c r="AF876" s="79" t="str">
        <f t="shared" si="112"/>
        <v/>
      </c>
    </row>
    <row r="877" spans="1:45" x14ac:dyDescent="0.25">
      <c r="A877" s="122">
        <f t="shared" si="113"/>
        <v>865</v>
      </c>
      <c r="B877" s="80" t="s">
        <v>1748</v>
      </c>
      <c r="C877" s="122">
        <v>2</v>
      </c>
      <c r="D877" s="79" t="s">
        <v>1714</v>
      </c>
      <c r="E877" s="79" t="s">
        <v>1715</v>
      </c>
      <c r="F877" s="120">
        <v>30</v>
      </c>
      <c r="G877" s="79">
        <v>2017</v>
      </c>
      <c r="H877" s="81" t="s">
        <v>1749</v>
      </c>
      <c r="J877" s="81" t="s">
        <v>114</v>
      </c>
      <c r="K877" s="79" t="s">
        <v>1704</v>
      </c>
      <c r="N877" s="79" t="s">
        <v>149</v>
      </c>
      <c r="O877" s="166">
        <v>1</v>
      </c>
      <c r="P877" s="83">
        <v>9650000</v>
      </c>
      <c r="Q877" s="79" t="s">
        <v>449</v>
      </c>
      <c r="S877" s="122">
        <v>1</v>
      </c>
      <c r="T877" s="117">
        <v>13</v>
      </c>
      <c r="V877" s="79" t="str">
        <f>IF(AND(C877=2, T877&lt;&gt;""), _xlfn.IFNA(VLOOKUP(T877,'kk1'!$B$10:$C$109, 2, FALSE), ""), "")</f>
        <v>Ruang Bidang K3</v>
      </c>
      <c r="W877" s="117">
        <v>2</v>
      </c>
      <c r="X877" s="79" t="str">
        <f t="shared" si="106"/>
        <v>Kurang Baik</v>
      </c>
      <c r="Y877" s="79" t="str">
        <f t="shared" si="107"/>
        <v>Benar</v>
      </c>
      <c r="Z877" s="79">
        <f t="shared" si="108"/>
        <v>1</v>
      </c>
      <c r="AA877" s="79" t="str">
        <f t="shared" si="109"/>
        <v>update ta_kib_b set kd_ruang = 13 where idpemda = '10020010012000869'</v>
      </c>
      <c r="AB877" s="79" t="str">
        <f t="shared" si="110"/>
        <v>Ta_Fn_KIB_B_Sensus</v>
      </c>
      <c r="AC877" s="79" t="str">
        <f t="shared" si="111"/>
        <v>update Ta_Fn_KIB_B_Sensus set sensus = 2 where idpemda = '10020010012000869'</v>
      </c>
      <c r="AD877" s="79">
        <f>ROWS($B$13:B877)</f>
        <v>865</v>
      </c>
      <c r="AE877" s="79" t="str">
        <f>IF(W877='kk4-7'!$A$1, AD877, "")</f>
        <v/>
      </c>
      <c r="AF877" s="79" t="str">
        <f t="shared" si="112"/>
        <v/>
      </c>
    </row>
    <row r="878" spans="1:45" x14ac:dyDescent="0.25">
      <c r="A878" s="122">
        <f t="shared" si="113"/>
        <v>866</v>
      </c>
      <c r="B878" s="80" t="s">
        <v>1750</v>
      </c>
      <c r="C878" s="122">
        <v>2</v>
      </c>
      <c r="D878" s="79" t="s">
        <v>1714</v>
      </c>
      <c r="E878" s="79" t="s">
        <v>1715</v>
      </c>
      <c r="F878" s="120">
        <v>31</v>
      </c>
      <c r="G878" s="79">
        <v>2017</v>
      </c>
      <c r="H878" s="81" t="s">
        <v>1751</v>
      </c>
      <c r="I878" s="81" t="s">
        <v>1752</v>
      </c>
      <c r="J878" s="81" t="s">
        <v>114</v>
      </c>
      <c r="K878" s="79" t="s">
        <v>594</v>
      </c>
      <c r="N878" s="79" t="s">
        <v>149</v>
      </c>
      <c r="O878" s="166">
        <v>1</v>
      </c>
      <c r="P878" s="83">
        <v>9227700</v>
      </c>
      <c r="Q878" s="79" t="s">
        <v>1753</v>
      </c>
      <c r="S878" s="122">
        <v>1</v>
      </c>
      <c r="T878" s="117">
        <v>17</v>
      </c>
      <c r="V878" s="79" t="str">
        <f>IF(AND(C878=2, T878&lt;&gt;""), _xlfn.IFNA(VLOOKUP(T878,'kk1'!$B$10:$C$109, 2, FALSE), ""), "")</f>
        <v>Balai Penyuluh JATIYOSO</v>
      </c>
      <c r="W878" s="117">
        <v>3</v>
      </c>
      <c r="X878" s="79" t="str">
        <f t="shared" si="106"/>
        <v>Rusak Berat</v>
      </c>
      <c r="Y878" s="79" t="str">
        <f t="shared" si="107"/>
        <v>Benar</v>
      </c>
      <c r="Z878" s="79">
        <f t="shared" si="108"/>
        <v>1</v>
      </c>
      <c r="AA878" s="79" t="str">
        <f t="shared" si="109"/>
        <v>update ta_kib_b set kd_ruang = 17 where idpemda = '10020010012000909'</v>
      </c>
      <c r="AB878" s="79" t="str">
        <f t="shared" si="110"/>
        <v>Ta_Fn_KIB_B_Sensus</v>
      </c>
      <c r="AC878" s="79" t="str">
        <f t="shared" si="111"/>
        <v>update Ta_Fn_KIB_B_Sensus set sensus = 3 where idpemda = '10020010012000909'</v>
      </c>
      <c r="AD878" s="79">
        <f>ROWS($B$13:B878)</f>
        <v>866</v>
      </c>
      <c r="AE878" s="79" t="str">
        <f>IF(W878='kk4-7'!$A$1, AD878, "")</f>
        <v/>
      </c>
      <c r="AF878" s="79" t="str">
        <f t="shared" si="112"/>
        <v/>
      </c>
    </row>
    <row r="879" spans="1:45" x14ac:dyDescent="0.25">
      <c r="A879" s="122">
        <f t="shared" si="113"/>
        <v>867</v>
      </c>
      <c r="B879" s="80" t="s">
        <v>1754</v>
      </c>
      <c r="C879" s="122">
        <v>2</v>
      </c>
      <c r="D879" s="79" t="s">
        <v>1714</v>
      </c>
      <c r="E879" s="79" t="s">
        <v>1715</v>
      </c>
      <c r="F879" s="120">
        <v>32</v>
      </c>
      <c r="G879" s="79">
        <v>2017</v>
      </c>
      <c r="H879" s="81" t="s">
        <v>1751</v>
      </c>
      <c r="I879" s="81" t="s">
        <v>1752</v>
      </c>
      <c r="J879" s="81" t="s">
        <v>114</v>
      </c>
      <c r="K879" s="79" t="s">
        <v>594</v>
      </c>
      <c r="N879" s="79" t="s">
        <v>149</v>
      </c>
      <c r="O879" s="166">
        <v>1</v>
      </c>
      <c r="P879" s="83">
        <v>9227700</v>
      </c>
      <c r="Q879" s="79" t="s">
        <v>1753</v>
      </c>
      <c r="S879" s="122">
        <v>1</v>
      </c>
      <c r="T879" s="117">
        <v>16</v>
      </c>
      <c r="V879" s="79" t="str">
        <f>IF(AND(C879=2, T879&lt;&gt;""), _xlfn.IFNA(VLOOKUP(T879,'kk1'!$B$10:$C$109, 2, FALSE), ""), "")</f>
        <v>Balai Penyuluh JATIPURO</v>
      </c>
      <c r="W879" s="117">
        <v>2</v>
      </c>
      <c r="X879" s="79" t="str">
        <f t="shared" si="106"/>
        <v>Kurang Baik</v>
      </c>
      <c r="Y879" s="79" t="str">
        <f t="shared" si="107"/>
        <v>Benar</v>
      </c>
      <c r="Z879" s="79">
        <f t="shared" si="108"/>
        <v>1</v>
      </c>
      <c r="AA879" s="79" t="str">
        <f t="shared" si="109"/>
        <v>update ta_kib_b set kd_ruang = 16 where idpemda = '10020010012000910'</v>
      </c>
      <c r="AB879" s="79" t="str">
        <f t="shared" si="110"/>
        <v>Ta_Fn_KIB_B_Sensus</v>
      </c>
      <c r="AC879" s="79" t="str">
        <f t="shared" si="111"/>
        <v>update Ta_Fn_KIB_B_Sensus set sensus = 2 where idpemda = '10020010012000910'</v>
      </c>
      <c r="AD879" s="79">
        <f>ROWS($B$13:B879)</f>
        <v>867</v>
      </c>
      <c r="AE879" s="79" t="str">
        <f>IF(W879='kk4-7'!$A$1, AD879, "")</f>
        <v/>
      </c>
      <c r="AF879" s="79" t="str">
        <f t="shared" si="112"/>
        <v/>
      </c>
    </row>
    <row r="880" spans="1:45" x14ac:dyDescent="0.25">
      <c r="A880" s="122">
        <f t="shared" si="113"/>
        <v>868</v>
      </c>
      <c r="B880" s="80" t="s">
        <v>1755</v>
      </c>
      <c r="C880" s="122">
        <v>2</v>
      </c>
      <c r="D880" s="79" t="s">
        <v>1714</v>
      </c>
      <c r="E880" s="79" t="s">
        <v>1715</v>
      </c>
      <c r="F880" s="120">
        <v>33</v>
      </c>
      <c r="G880" s="79">
        <v>2017</v>
      </c>
      <c r="H880" s="81" t="s">
        <v>1751</v>
      </c>
      <c r="I880" s="81" t="s">
        <v>1752</v>
      </c>
      <c r="J880" s="81" t="s">
        <v>114</v>
      </c>
      <c r="K880" s="79" t="s">
        <v>594</v>
      </c>
      <c r="N880" s="79" t="s">
        <v>149</v>
      </c>
      <c r="O880" s="166">
        <v>1</v>
      </c>
      <c r="P880" s="83">
        <v>9227700</v>
      </c>
      <c r="Q880" s="79" t="s">
        <v>1753</v>
      </c>
      <c r="S880" s="122">
        <v>1</v>
      </c>
      <c r="T880" s="117">
        <v>32</v>
      </c>
      <c r="V880" s="79" t="str">
        <f>IF(AND(C880=2, T880&lt;&gt;""), _xlfn.IFNA(VLOOKUP(T880,'kk1'!$B$10:$C$109, 2, FALSE), ""), "")</f>
        <v>Balai Penyuluh JENAWI</v>
      </c>
      <c r="W880" s="117">
        <v>2</v>
      </c>
      <c r="X880" s="79" t="str">
        <f t="shared" si="106"/>
        <v>Kurang Baik</v>
      </c>
      <c r="Y880" s="79" t="str">
        <f t="shared" si="107"/>
        <v>Benar</v>
      </c>
      <c r="Z880" s="79">
        <f t="shared" si="108"/>
        <v>1</v>
      </c>
      <c r="AA880" s="79" t="str">
        <f t="shared" si="109"/>
        <v>update ta_kib_b set kd_ruang = 32 where idpemda = '10020010012000911'</v>
      </c>
      <c r="AB880" s="79" t="str">
        <f t="shared" si="110"/>
        <v>Ta_Fn_KIB_B_Sensus</v>
      </c>
      <c r="AC880" s="79" t="str">
        <f t="shared" si="111"/>
        <v>update Ta_Fn_KIB_B_Sensus set sensus = 2 where idpemda = '10020010012000911'</v>
      </c>
      <c r="AD880" s="79">
        <f>ROWS($B$13:B880)</f>
        <v>868</v>
      </c>
      <c r="AE880" s="79" t="str">
        <f>IF(W880='kk4-7'!$A$1, AD880, "")</f>
        <v/>
      </c>
      <c r="AF880" s="79" t="str">
        <f t="shared" si="112"/>
        <v/>
      </c>
    </row>
    <row r="881" spans="1:32" x14ac:dyDescent="0.25">
      <c r="A881" s="122">
        <f t="shared" si="113"/>
        <v>869</v>
      </c>
      <c r="B881" s="80" t="s">
        <v>1756</v>
      </c>
      <c r="C881" s="122">
        <v>2</v>
      </c>
      <c r="D881" s="79" t="s">
        <v>1714</v>
      </c>
      <c r="E881" s="79" t="s">
        <v>1715</v>
      </c>
      <c r="F881" s="120">
        <v>34</v>
      </c>
      <c r="G881" s="79">
        <v>2017</v>
      </c>
      <c r="H881" s="81" t="s">
        <v>1751</v>
      </c>
      <c r="I881" s="81" t="s">
        <v>1752</v>
      </c>
      <c r="J881" s="81" t="s">
        <v>114</v>
      </c>
      <c r="K881" s="79" t="s">
        <v>594</v>
      </c>
      <c r="N881" s="79" t="s">
        <v>149</v>
      </c>
      <c r="O881" s="166">
        <v>1</v>
      </c>
      <c r="P881" s="83">
        <v>9227700</v>
      </c>
      <c r="Q881" s="79" t="s">
        <v>1753</v>
      </c>
      <c r="S881" s="122">
        <v>1</v>
      </c>
      <c r="T881" s="117">
        <v>29</v>
      </c>
      <c r="V881" s="79" t="str">
        <f>IF(AND(C881=2, T881&lt;&gt;""), _xlfn.IFNA(VLOOKUP(T881,'kk1'!$B$10:$C$109, 2, FALSE), ""), "")</f>
        <v>Balai Penyuluh KEBAKKRAMAT</v>
      </c>
      <c r="W881" s="117">
        <v>3</v>
      </c>
      <c r="X881" s="79" t="str">
        <f t="shared" si="106"/>
        <v>Rusak Berat</v>
      </c>
      <c r="Y881" s="79" t="str">
        <f t="shared" si="107"/>
        <v>Benar</v>
      </c>
      <c r="Z881" s="79">
        <f t="shared" si="108"/>
        <v>1</v>
      </c>
      <c r="AA881" s="79" t="str">
        <f t="shared" si="109"/>
        <v>update ta_kib_b set kd_ruang = 29 where idpemda = '10020010012000912'</v>
      </c>
      <c r="AB881" s="79" t="str">
        <f t="shared" si="110"/>
        <v>Ta_Fn_KIB_B_Sensus</v>
      </c>
      <c r="AC881" s="79" t="str">
        <f t="shared" si="111"/>
        <v>update Ta_Fn_KIB_B_Sensus set sensus = 3 where idpemda = '10020010012000912'</v>
      </c>
      <c r="AD881" s="79">
        <f>ROWS($B$13:B881)</f>
        <v>869</v>
      </c>
      <c r="AE881" s="79" t="str">
        <f>IF(W881='kk4-7'!$A$1, AD881, "")</f>
        <v/>
      </c>
      <c r="AF881" s="79" t="str">
        <f t="shared" si="112"/>
        <v/>
      </c>
    </row>
    <row r="882" spans="1:32" x14ac:dyDescent="0.25">
      <c r="A882" s="122">
        <f t="shared" si="113"/>
        <v>870</v>
      </c>
      <c r="B882" s="80" t="s">
        <v>1757</v>
      </c>
      <c r="C882" s="122">
        <v>2</v>
      </c>
      <c r="D882" s="79" t="s">
        <v>1714</v>
      </c>
      <c r="E882" s="79" t="s">
        <v>1715</v>
      </c>
      <c r="F882" s="120">
        <v>35</v>
      </c>
      <c r="G882" s="79">
        <v>2017</v>
      </c>
      <c r="H882" s="81" t="s">
        <v>1751</v>
      </c>
      <c r="I882" s="81" t="s">
        <v>1752</v>
      </c>
      <c r="J882" s="81" t="s">
        <v>114</v>
      </c>
      <c r="K882" s="79" t="s">
        <v>594</v>
      </c>
      <c r="N882" s="79" t="s">
        <v>149</v>
      </c>
      <c r="O882" s="166">
        <v>1</v>
      </c>
      <c r="P882" s="83">
        <v>9227700</v>
      </c>
      <c r="Q882" s="79" t="s">
        <v>1753</v>
      </c>
      <c r="S882" s="122">
        <v>1</v>
      </c>
      <c r="T882" s="117">
        <v>21</v>
      </c>
      <c r="V882" s="79" t="str">
        <f>IF(AND(C882=2, T882&lt;&gt;""), _xlfn.IFNA(VLOOKUP(T882,'kk1'!$B$10:$C$109, 2, FALSE), ""), "")</f>
        <v>Balai Penyuluh TAWANGMANGU</v>
      </c>
      <c r="W882" s="117">
        <v>2</v>
      </c>
      <c r="X882" s="79" t="str">
        <f t="shared" si="106"/>
        <v>Kurang Baik</v>
      </c>
      <c r="Y882" s="79" t="str">
        <f t="shared" si="107"/>
        <v>Benar</v>
      </c>
      <c r="Z882" s="79">
        <f t="shared" si="108"/>
        <v>1</v>
      </c>
      <c r="AA882" s="79" t="str">
        <f t="shared" si="109"/>
        <v>update ta_kib_b set kd_ruang = 21 where idpemda = '10020010012000913'</v>
      </c>
      <c r="AB882" s="79" t="str">
        <f t="shared" si="110"/>
        <v>Ta_Fn_KIB_B_Sensus</v>
      </c>
      <c r="AC882" s="79" t="str">
        <f t="shared" si="111"/>
        <v>update Ta_Fn_KIB_B_Sensus set sensus = 2 where idpemda = '10020010012000913'</v>
      </c>
      <c r="AD882" s="79">
        <f>ROWS($B$13:B882)</f>
        <v>870</v>
      </c>
      <c r="AE882" s="79" t="str">
        <f>IF(W882='kk4-7'!$A$1, AD882, "")</f>
        <v/>
      </c>
      <c r="AF882" s="79" t="str">
        <f t="shared" si="112"/>
        <v/>
      </c>
    </row>
    <row r="883" spans="1:32" x14ac:dyDescent="0.25">
      <c r="A883" s="122">
        <f t="shared" si="113"/>
        <v>871</v>
      </c>
      <c r="B883" s="80" t="s">
        <v>1758</v>
      </c>
      <c r="C883" s="122">
        <v>2</v>
      </c>
      <c r="D883" s="79" t="s">
        <v>1714</v>
      </c>
      <c r="E883" s="79" t="s">
        <v>1715</v>
      </c>
      <c r="F883" s="120">
        <v>36</v>
      </c>
      <c r="G883" s="79">
        <v>2017</v>
      </c>
      <c r="H883" s="81" t="s">
        <v>1751</v>
      </c>
      <c r="I883" s="81" t="s">
        <v>1752</v>
      </c>
      <c r="J883" s="81" t="s">
        <v>114</v>
      </c>
      <c r="K883" s="79" t="s">
        <v>594</v>
      </c>
      <c r="N883" s="79" t="s">
        <v>149</v>
      </c>
      <c r="O883" s="166">
        <v>1</v>
      </c>
      <c r="P883" s="83">
        <v>9227700</v>
      </c>
      <c r="Q883" s="79" t="s">
        <v>1753</v>
      </c>
      <c r="S883" s="122">
        <v>1</v>
      </c>
      <c r="T883" s="117">
        <v>20</v>
      </c>
      <c r="V883" s="79" t="str">
        <f>IF(AND(C883=2, T883&lt;&gt;""), _xlfn.IFNA(VLOOKUP(T883,'kk1'!$B$10:$C$109, 2, FALSE), ""), "")</f>
        <v>Balai Penyuluh MATESIH</v>
      </c>
      <c r="W883" s="117">
        <v>1</v>
      </c>
      <c r="X883" s="79" t="str">
        <f t="shared" si="106"/>
        <v>Baik</v>
      </c>
      <c r="Y883" s="79" t="str">
        <f t="shared" si="107"/>
        <v>Benar</v>
      </c>
      <c r="Z883" s="79">
        <f t="shared" si="108"/>
        <v>1</v>
      </c>
      <c r="AA883" s="79" t="str">
        <f t="shared" si="109"/>
        <v>update ta_kib_b set kd_ruang = 20 where idpemda = '10020010012000914'</v>
      </c>
      <c r="AB883" s="79" t="str">
        <f t="shared" si="110"/>
        <v>Ta_Fn_KIB_B_Sensus</v>
      </c>
      <c r="AC883" s="79" t="str">
        <f t="shared" si="111"/>
        <v>update Ta_Fn_KIB_B_Sensus set sensus = 1 where idpemda = '10020010012000914'</v>
      </c>
      <c r="AD883" s="79">
        <f>ROWS($B$13:B883)</f>
        <v>871</v>
      </c>
      <c r="AE883" s="79" t="str">
        <f>IF(W883='kk4-7'!$A$1, AD883, "")</f>
        <v/>
      </c>
      <c r="AF883" s="79" t="str">
        <f t="shared" si="112"/>
        <v/>
      </c>
    </row>
    <row r="884" spans="1:32" x14ac:dyDescent="0.25">
      <c r="A884" s="122">
        <f t="shared" si="113"/>
        <v>872</v>
      </c>
      <c r="B884" s="80" t="s">
        <v>1759</v>
      </c>
      <c r="C884" s="122">
        <v>2</v>
      </c>
      <c r="D884" s="79" t="s">
        <v>1714</v>
      </c>
      <c r="E884" s="79" t="s">
        <v>1715</v>
      </c>
      <c r="F884" s="120">
        <v>37</v>
      </c>
      <c r="G884" s="79">
        <v>2017</v>
      </c>
      <c r="H884" s="81" t="s">
        <v>1751</v>
      </c>
      <c r="I884" s="81" t="s">
        <v>1752</v>
      </c>
      <c r="J884" s="81" t="s">
        <v>114</v>
      </c>
      <c r="K884" s="79" t="s">
        <v>594</v>
      </c>
      <c r="N884" s="79" t="s">
        <v>149</v>
      </c>
      <c r="O884" s="166">
        <v>1</v>
      </c>
      <c r="P884" s="83">
        <v>9227700</v>
      </c>
      <c r="Q884" s="79" t="s">
        <v>1753</v>
      </c>
      <c r="S884" s="122">
        <v>1</v>
      </c>
      <c r="V884" s="79" t="str">
        <f>IF(AND(C884=2, T884&lt;&gt;""), _xlfn.IFNA(VLOOKUP(T884,'kk1'!$B$10:$C$109, 2, FALSE), ""), "")</f>
        <v/>
      </c>
      <c r="X884" s="79" t="str">
        <f t="shared" si="106"/>
        <v/>
      </c>
      <c r="Y884" s="79" t="str">
        <f t="shared" si="107"/>
        <v>Belum diisi</v>
      </c>
      <c r="Z884" s="79">
        <f t="shared" si="108"/>
        <v>0</v>
      </c>
      <c r="AA884" s="79" t="str">
        <f t="shared" si="109"/>
        <v/>
      </c>
      <c r="AB884" s="79" t="str">
        <f t="shared" si="110"/>
        <v>Ta_Fn_KIB_B_Sensus</v>
      </c>
      <c r="AC884" s="79" t="str">
        <f t="shared" si="111"/>
        <v/>
      </c>
      <c r="AD884" s="79">
        <f>ROWS($B$13:B884)</f>
        <v>872</v>
      </c>
      <c r="AE884" s="79">
        <f>IF(W884='kk4-7'!$A$1, AD884, "")</f>
        <v>872</v>
      </c>
      <c r="AF884" s="79" t="str">
        <f t="shared" si="112"/>
        <v/>
      </c>
    </row>
    <row r="885" spans="1:32" x14ac:dyDescent="0.25">
      <c r="A885" s="122">
        <f t="shared" si="113"/>
        <v>873</v>
      </c>
      <c r="B885" s="80" t="s">
        <v>1760</v>
      </c>
      <c r="C885" s="122">
        <v>2</v>
      </c>
      <c r="D885" s="79" t="s">
        <v>1714</v>
      </c>
      <c r="E885" s="79" t="s">
        <v>1715</v>
      </c>
      <c r="F885" s="120">
        <v>38</v>
      </c>
      <c r="G885" s="79">
        <v>2017</v>
      </c>
      <c r="H885" s="81" t="s">
        <v>1751</v>
      </c>
      <c r="I885" s="81" t="s">
        <v>1752</v>
      </c>
      <c r="J885" s="81" t="s">
        <v>114</v>
      </c>
      <c r="K885" s="79" t="s">
        <v>594</v>
      </c>
      <c r="N885" s="79" t="s">
        <v>149</v>
      </c>
      <c r="O885" s="166">
        <v>1</v>
      </c>
      <c r="P885" s="83">
        <v>9227700</v>
      </c>
      <c r="Q885" s="79" t="s">
        <v>1753</v>
      </c>
      <c r="S885" s="122">
        <v>1</v>
      </c>
      <c r="V885" s="79" t="str">
        <f>IF(AND(C885=2, T885&lt;&gt;""), _xlfn.IFNA(VLOOKUP(T885,'kk1'!$B$10:$C$109, 2, FALSE), ""), "")</f>
        <v/>
      </c>
      <c r="X885" s="79" t="str">
        <f t="shared" si="106"/>
        <v/>
      </c>
      <c r="Y885" s="79" t="str">
        <f t="shared" si="107"/>
        <v>Belum diisi</v>
      </c>
      <c r="Z885" s="79">
        <f t="shared" si="108"/>
        <v>0</v>
      </c>
      <c r="AA885" s="79" t="str">
        <f t="shared" si="109"/>
        <v/>
      </c>
      <c r="AB885" s="79" t="str">
        <f t="shared" si="110"/>
        <v>Ta_Fn_KIB_B_Sensus</v>
      </c>
      <c r="AC885" s="79" t="str">
        <f t="shared" si="111"/>
        <v/>
      </c>
      <c r="AD885" s="79">
        <f>ROWS($B$13:B885)</f>
        <v>873</v>
      </c>
      <c r="AE885" s="79">
        <f>IF(W885='kk4-7'!$A$1, AD885, "")</f>
        <v>873</v>
      </c>
      <c r="AF885" s="79" t="str">
        <f t="shared" si="112"/>
        <v/>
      </c>
    </row>
    <row r="886" spans="1:32" x14ac:dyDescent="0.25">
      <c r="A886" s="122">
        <f t="shared" si="113"/>
        <v>874</v>
      </c>
      <c r="B886" s="80" t="s">
        <v>1761</v>
      </c>
      <c r="C886" s="122">
        <v>2</v>
      </c>
      <c r="D886" s="79" t="s">
        <v>1714</v>
      </c>
      <c r="E886" s="79" t="s">
        <v>1715</v>
      </c>
      <c r="F886" s="120">
        <v>39</v>
      </c>
      <c r="G886" s="79">
        <v>2017</v>
      </c>
      <c r="H886" s="81" t="s">
        <v>1751</v>
      </c>
      <c r="I886" s="81" t="s">
        <v>1752</v>
      </c>
      <c r="J886" s="81" t="s">
        <v>114</v>
      </c>
      <c r="K886" s="79" t="s">
        <v>594</v>
      </c>
      <c r="N886" s="79" t="s">
        <v>149</v>
      </c>
      <c r="O886" s="166">
        <v>1</v>
      </c>
      <c r="P886" s="83">
        <v>9227700</v>
      </c>
      <c r="Q886" s="79" t="s">
        <v>1753</v>
      </c>
      <c r="S886" s="122">
        <v>1</v>
      </c>
      <c r="V886" s="79" t="str">
        <f>IF(AND(C886=2, T886&lt;&gt;""), _xlfn.IFNA(VLOOKUP(T886,'kk1'!$B$10:$C$109, 2, FALSE), ""), "")</f>
        <v/>
      </c>
      <c r="X886" s="79" t="str">
        <f t="shared" si="106"/>
        <v/>
      </c>
      <c r="Y886" s="79" t="str">
        <f t="shared" si="107"/>
        <v>Belum diisi</v>
      </c>
      <c r="Z886" s="79">
        <f t="shared" si="108"/>
        <v>0</v>
      </c>
      <c r="AA886" s="79" t="str">
        <f t="shared" si="109"/>
        <v/>
      </c>
      <c r="AB886" s="79" t="str">
        <f t="shared" si="110"/>
        <v>Ta_Fn_KIB_B_Sensus</v>
      </c>
      <c r="AC886" s="79" t="str">
        <f t="shared" si="111"/>
        <v/>
      </c>
      <c r="AD886" s="79">
        <f>ROWS($B$13:B886)</f>
        <v>874</v>
      </c>
      <c r="AE886" s="79">
        <f>IF(W886='kk4-7'!$A$1, AD886, "")</f>
        <v>874</v>
      </c>
      <c r="AF886" s="79" t="str">
        <f t="shared" si="112"/>
        <v/>
      </c>
    </row>
    <row r="887" spans="1:32" x14ac:dyDescent="0.25">
      <c r="A887" s="122">
        <f t="shared" si="113"/>
        <v>875</v>
      </c>
      <c r="B887" s="80" t="s">
        <v>1762</v>
      </c>
      <c r="C887" s="122">
        <v>2</v>
      </c>
      <c r="D887" s="79" t="s">
        <v>1714</v>
      </c>
      <c r="E887" s="79" t="s">
        <v>1715</v>
      </c>
      <c r="F887" s="120">
        <v>40</v>
      </c>
      <c r="G887" s="79">
        <v>2017</v>
      </c>
      <c r="H887" s="81" t="s">
        <v>1751</v>
      </c>
      <c r="I887" s="81" t="s">
        <v>1752</v>
      </c>
      <c r="J887" s="81" t="s">
        <v>114</v>
      </c>
      <c r="K887" s="79" t="s">
        <v>594</v>
      </c>
      <c r="N887" s="79" t="s">
        <v>149</v>
      </c>
      <c r="O887" s="166">
        <v>1</v>
      </c>
      <c r="P887" s="83">
        <v>9227700</v>
      </c>
      <c r="Q887" s="79" t="s">
        <v>1753</v>
      </c>
      <c r="S887" s="122">
        <v>1</v>
      </c>
      <c r="V887" s="79" t="str">
        <f>IF(AND(C887=2, T887&lt;&gt;""), _xlfn.IFNA(VLOOKUP(T887,'kk1'!$B$10:$C$109, 2, FALSE), ""), "")</f>
        <v/>
      </c>
      <c r="X887" s="79" t="str">
        <f t="shared" si="106"/>
        <v/>
      </c>
      <c r="Y887" s="79" t="str">
        <f t="shared" si="107"/>
        <v>Belum diisi</v>
      </c>
      <c r="Z887" s="79">
        <f t="shared" si="108"/>
        <v>0</v>
      </c>
      <c r="AA887" s="79" t="str">
        <f t="shared" si="109"/>
        <v/>
      </c>
      <c r="AB887" s="79" t="str">
        <f t="shared" si="110"/>
        <v>Ta_Fn_KIB_B_Sensus</v>
      </c>
      <c r="AC887" s="79" t="str">
        <f t="shared" si="111"/>
        <v/>
      </c>
      <c r="AD887" s="79">
        <f>ROWS($B$13:B887)</f>
        <v>875</v>
      </c>
      <c r="AE887" s="79">
        <f>IF(W887='kk4-7'!$A$1, AD887, "")</f>
        <v>875</v>
      </c>
      <c r="AF887" s="79" t="str">
        <f t="shared" si="112"/>
        <v/>
      </c>
    </row>
    <row r="888" spans="1:32" x14ac:dyDescent="0.25">
      <c r="A888" s="122">
        <f t="shared" si="113"/>
        <v>876</v>
      </c>
      <c r="B888" s="80" t="s">
        <v>1763</v>
      </c>
      <c r="C888" s="122">
        <v>2</v>
      </c>
      <c r="D888" s="79" t="s">
        <v>1714</v>
      </c>
      <c r="E888" s="79" t="s">
        <v>1715</v>
      </c>
      <c r="F888" s="120">
        <v>41</v>
      </c>
      <c r="G888" s="79">
        <v>2017</v>
      </c>
      <c r="H888" s="81" t="s">
        <v>1751</v>
      </c>
      <c r="I888" s="81" t="s">
        <v>1752</v>
      </c>
      <c r="J888" s="81" t="s">
        <v>114</v>
      </c>
      <c r="K888" s="79" t="s">
        <v>594</v>
      </c>
      <c r="N888" s="79" t="s">
        <v>149</v>
      </c>
      <c r="O888" s="166">
        <v>1</v>
      </c>
      <c r="P888" s="83">
        <v>9227700</v>
      </c>
      <c r="Q888" s="79" t="s">
        <v>1753</v>
      </c>
      <c r="S888" s="122">
        <v>1</v>
      </c>
      <c r="V888" s="79" t="str">
        <f>IF(AND(C888=2, T888&lt;&gt;""), _xlfn.IFNA(VLOOKUP(T888,'kk1'!$B$10:$C$109, 2, FALSE), ""), "")</f>
        <v/>
      </c>
      <c r="X888" s="79" t="str">
        <f t="shared" si="106"/>
        <v/>
      </c>
      <c r="Y888" s="79" t="str">
        <f t="shared" si="107"/>
        <v>Belum diisi</v>
      </c>
      <c r="Z888" s="79">
        <f t="shared" si="108"/>
        <v>0</v>
      </c>
      <c r="AA888" s="79" t="str">
        <f t="shared" si="109"/>
        <v/>
      </c>
      <c r="AB888" s="79" t="str">
        <f t="shared" si="110"/>
        <v>Ta_Fn_KIB_B_Sensus</v>
      </c>
      <c r="AC888" s="79" t="str">
        <f t="shared" si="111"/>
        <v/>
      </c>
      <c r="AD888" s="79">
        <f>ROWS($B$13:B888)</f>
        <v>876</v>
      </c>
      <c r="AE888" s="79">
        <f>IF(W888='kk4-7'!$A$1, AD888, "")</f>
        <v>876</v>
      </c>
      <c r="AF888" s="79" t="str">
        <f t="shared" si="112"/>
        <v/>
      </c>
    </row>
    <row r="889" spans="1:32" x14ac:dyDescent="0.25">
      <c r="A889" s="122">
        <f t="shared" si="113"/>
        <v>877</v>
      </c>
      <c r="B889" s="80" t="s">
        <v>1764</v>
      </c>
      <c r="C889" s="122">
        <v>2</v>
      </c>
      <c r="D889" s="79" t="s">
        <v>1714</v>
      </c>
      <c r="E889" s="79" t="s">
        <v>1715</v>
      </c>
      <c r="F889" s="120">
        <v>42</v>
      </c>
      <c r="G889" s="79">
        <v>2017</v>
      </c>
      <c r="H889" s="81" t="s">
        <v>1751</v>
      </c>
      <c r="I889" s="81" t="s">
        <v>1752</v>
      </c>
      <c r="J889" s="81" t="s">
        <v>114</v>
      </c>
      <c r="K889" s="79" t="s">
        <v>594</v>
      </c>
      <c r="N889" s="79" t="s">
        <v>149</v>
      </c>
      <c r="O889" s="166">
        <v>1</v>
      </c>
      <c r="P889" s="83">
        <v>9227700</v>
      </c>
      <c r="Q889" s="79" t="s">
        <v>1753</v>
      </c>
      <c r="S889" s="122">
        <v>1</v>
      </c>
      <c r="V889" s="79" t="str">
        <f>IF(AND(C889=2, T889&lt;&gt;""), _xlfn.IFNA(VLOOKUP(T889,'kk1'!$B$10:$C$109, 2, FALSE), ""), "")</f>
        <v/>
      </c>
      <c r="X889" s="79" t="str">
        <f t="shared" si="106"/>
        <v/>
      </c>
      <c r="Y889" s="79" t="str">
        <f t="shared" si="107"/>
        <v>Belum diisi</v>
      </c>
      <c r="Z889" s="79">
        <f t="shared" si="108"/>
        <v>0</v>
      </c>
      <c r="AA889" s="79" t="str">
        <f t="shared" si="109"/>
        <v/>
      </c>
      <c r="AB889" s="79" t="str">
        <f t="shared" si="110"/>
        <v>Ta_Fn_KIB_B_Sensus</v>
      </c>
      <c r="AC889" s="79" t="str">
        <f t="shared" si="111"/>
        <v/>
      </c>
      <c r="AD889" s="79">
        <f>ROWS($B$13:B889)</f>
        <v>877</v>
      </c>
      <c r="AE889" s="79">
        <f>IF(W889='kk4-7'!$A$1, AD889, "")</f>
        <v>877</v>
      </c>
      <c r="AF889" s="79" t="str">
        <f t="shared" si="112"/>
        <v/>
      </c>
    </row>
    <row r="890" spans="1:32" x14ac:dyDescent="0.25">
      <c r="A890" s="122">
        <f t="shared" si="113"/>
        <v>878</v>
      </c>
      <c r="B890" s="80" t="s">
        <v>1765</v>
      </c>
      <c r="C890" s="122">
        <v>2</v>
      </c>
      <c r="D890" s="79" t="s">
        <v>1714</v>
      </c>
      <c r="E890" s="79" t="s">
        <v>1715</v>
      </c>
      <c r="F890" s="120">
        <v>43</v>
      </c>
      <c r="G890" s="79">
        <v>2017</v>
      </c>
      <c r="H890" s="81" t="s">
        <v>1751</v>
      </c>
      <c r="I890" s="81" t="s">
        <v>1752</v>
      </c>
      <c r="J890" s="81" t="s">
        <v>114</v>
      </c>
      <c r="K890" s="79" t="s">
        <v>594</v>
      </c>
      <c r="N890" s="79" t="s">
        <v>149</v>
      </c>
      <c r="O890" s="166">
        <v>1</v>
      </c>
      <c r="P890" s="83">
        <v>9227700</v>
      </c>
      <c r="Q890" s="79" t="s">
        <v>1753</v>
      </c>
      <c r="S890" s="122">
        <v>1</v>
      </c>
      <c r="V890" s="79" t="str">
        <f>IF(AND(C890=2, T890&lt;&gt;""), _xlfn.IFNA(VLOOKUP(T890,'kk1'!$B$10:$C$109, 2, FALSE), ""), "")</f>
        <v/>
      </c>
      <c r="X890" s="79" t="str">
        <f t="shared" si="106"/>
        <v/>
      </c>
      <c r="Y890" s="79" t="str">
        <f t="shared" si="107"/>
        <v>Belum diisi</v>
      </c>
      <c r="Z890" s="79">
        <f t="shared" si="108"/>
        <v>0</v>
      </c>
      <c r="AA890" s="79" t="str">
        <f t="shared" si="109"/>
        <v/>
      </c>
      <c r="AB890" s="79" t="str">
        <f t="shared" si="110"/>
        <v>Ta_Fn_KIB_B_Sensus</v>
      </c>
      <c r="AC890" s="79" t="str">
        <f t="shared" si="111"/>
        <v/>
      </c>
      <c r="AD890" s="79">
        <f>ROWS($B$13:B890)</f>
        <v>878</v>
      </c>
      <c r="AE890" s="79">
        <f>IF(W890='kk4-7'!$A$1, AD890, "")</f>
        <v>878</v>
      </c>
      <c r="AF890" s="79" t="str">
        <f t="shared" si="112"/>
        <v/>
      </c>
    </row>
    <row r="891" spans="1:32" x14ac:dyDescent="0.25">
      <c r="A891" s="122">
        <f t="shared" si="113"/>
        <v>879</v>
      </c>
      <c r="B891" s="80" t="s">
        <v>1766</v>
      </c>
      <c r="C891" s="122">
        <v>2</v>
      </c>
      <c r="D891" s="79" t="s">
        <v>1714</v>
      </c>
      <c r="E891" s="79" t="s">
        <v>1715</v>
      </c>
      <c r="F891" s="120">
        <v>44</v>
      </c>
      <c r="G891" s="79">
        <v>2017</v>
      </c>
      <c r="H891" s="81" t="s">
        <v>1751</v>
      </c>
      <c r="I891" s="81" t="s">
        <v>1752</v>
      </c>
      <c r="J891" s="81" t="s">
        <v>114</v>
      </c>
      <c r="K891" s="79" t="s">
        <v>594</v>
      </c>
      <c r="N891" s="79" t="s">
        <v>149</v>
      </c>
      <c r="O891" s="166">
        <v>1</v>
      </c>
      <c r="P891" s="83">
        <v>9227900</v>
      </c>
      <c r="Q891" s="79" t="s">
        <v>1753</v>
      </c>
      <c r="S891" s="122">
        <v>1</v>
      </c>
      <c r="V891" s="79" t="str">
        <f>IF(AND(C891=2, T891&lt;&gt;""), _xlfn.IFNA(VLOOKUP(T891,'kk1'!$B$10:$C$109, 2, FALSE), ""), "")</f>
        <v/>
      </c>
      <c r="X891" s="79" t="str">
        <f t="shared" si="106"/>
        <v/>
      </c>
      <c r="Y891" s="79" t="str">
        <f t="shared" si="107"/>
        <v>Belum diisi</v>
      </c>
      <c r="Z891" s="79">
        <f t="shared" si="108"/>
        <v>0</v>
      </c>
      <c r="AA891" s="79" t="str">
        <f t="shared" si="109"/>
        <v/>
      </c>
      <c r="AB891" s="79" t="str">
        <f t="shared" si="110"/>
        <v>Ta_Fn_KIB_B_Sensus</v>
      </c>
      <c r="AC891" s="79" t="str">
        <f t="shared" si="111"/>
        <v/>
      </c>
      <c r="AD891" s="79">
        <f>ROWS($B$13:B891)</f>
        <v>879</v>
      </c>
      <c r="AE891" s="79">
        <f>IF(W891='kk4-7'!$A$1, AD891, "")</f>
        <v>879</v>
      </c>
      <c r="AF891" s="79" t="str">
        <f t="shared" si="112"/>
        <v/>
      </c>
    </row>
    <row r="892" spans="1:32" x14ac:dyDescent="0.25">
      <c r="A892" s="122">
        <f t="shared" si="113"/>
        <v>880</v>
      </c>
      <c r="B892" s="80" t="s">
        <v>1767</v>
      </c>
      <c r="C892" s="122">
        <v>2</v>
      </c>
      <c r="D892" s="79" t="s">
        <v>1714</v>
      </c>
      <c r="E892" s="79" t="s">
        <v>1715</v>
      </c>
      <c r="F892" s="120">
        <v>45</v>
      </c>
      <c r="G892" s="79">
        <v>2018</v>
      </c>
      <c r="H892" s="81" t="s">
        <v>1768</v>
      </c>
      <c r="I892" s="81" t="s">
        <v>1769</v>
      </c>
      <c r="J892" s="81" t="s">
        <v>114</v>
      </c>
      <c r="K892" s="79" t="s">
        <v>377</v>
      </c>
      <c r="L892" s="127" t="s">
        <v>1770</v>
      </c>
      <c r="N892" s="79" t="s">
        <v>149</v>
      </c>
      <c r="O892" s="166">
        <v>1</v>
      </c>
      <c r="P892" s="83">
        <v>18800640</v>
      </c>
      <c r="S892" s="122">
        <v>1</v>
      </c>
      <c r="T892" s="117">
        <v>6</v>
      </c>
      <c r="V892" s="79" t="str">
        <f>IF(AND(C892=2, T892&lt;&gt;""), _xlfn.IFNA(VLOOKUP(T892,'kk1'!$B$10:$C$109, 2, FALSE), ""), "")</f>
        <v>Ruang Bidang Dalduk</v>
      </c>
      <c r="W892" s="117">
        <v>1</v>
      </c>
      <c r="X892" s="79" t="str">
        <f t="shared" si="106"/>
        <v>Baik</v>
      </c>
      <c r="Y892" s="79" t="str">
        <f t="shared" si="107"/>
        <v>Benar</v>
      </c>
      <c r="Z892" s="79">
        <f t="shared" si="108"/>
        <v>1</v>
      </c>
      <c r="AA892" s="79" t="str">
        <f t="shared" si="109"/>
        <v>update ta_kib_b set kd_ruang = 6 where idpemda = '10020010012000932'</v>
      </c>
      <c r="AB892" s="79" t="str">
        <f t="shared" si="110"/>
        <v>Ta_Fn_KIB_B_Sensus</v>
      </c>
      <c r="AC892" s="79" t="str">
        <f t="shared" si="111"/>
        <v>update Ta_Fn_KIB_B_Sensus set sensus = 1 where idpemda = '10020010012000932'</v>
      </c>
      <c r="AD892" s="79">
        <f>ROWS($B$13:B892)</f>
        <v>880</v>
      </c>
      <c r="AE892" s="79" t="str">
        <f>IF(W892='kk4-7'!$A$1, AD892, "")</f>
        <v/>
      </c>
      <c r="AF892" s="79" t="str">
        <f t="shared" si="112"/>
        <v/>
      </c>
    </row>
    <row r="893" spans="1:32" x14ac:dyDescent="0.25">
      <c r="A893" s="122">
        <f t="shared" si="113"/>
        <v>881</v>
      </c>
      <c r="B893" s="80" t="s">
        <v>1771</v>
      </c>
      <c r="C893" s="122">
        <v>2</v>
      </c>
      <c r="D893" s="79" t="s">
        <v>1714</v>
      </c>
      <c r="E893" s="79" t="s">
        <v>1715</v>
      </c>
      <c r="F893" s="120">
        <v>46</v>
      </c>
      <c r="G893" s="79">
        <v>2020</v>
      </c>
      <c r="H893" s="81" t="s">
        <v>1772</v>
      </c>
      <c r="I893" s="81" t="s">
        <v>1773</v>
      </c>
      <c r="J893" s="81" t="s">
        <v>114</v>
      </c>
      <c r="K893" s="79" t="s">
        <v>377</v>
      </c>
      <c r="L893" s="127" t="s">
        <v>1774</v>
      </c>
      <c r="N893" s="79" t="s">
        <v>149</v>
      </c>
      <c r="O893" s="166">
        <v>1</v>
      </c>
      <c r="P893" s="83">
        <v>17197500</v>
      </c>
      <c r="S893" s="122">
        <v>1</v>
      </c>
      <c r="T893" s="117">
        <v>25</v>
      </c>
      <c r="V893" s="79" t="str">
        <f>IF(AND(C893=2, T893&lt;&gt;""), _xlfn.IFNA(VLOOKUP(T893,'kk1'!$B$10:$C$109, 2, FALSE), ""), "")</f>
        <v>Balai Penyuluh TASIKMADU</v>
      </c>
      <c r="W893" s="117">
        <v>1</v>
      </c>
      <c r="X893" s="79" t="str">
        <f t="shared" si="106"/>
        <v>Baik</v>
      </c>
      <c r="Y893" s="79" t="str">
        <f t="shared" si="107"/>
        <v>Benar</v>
      </c>
      <c r="Z893" s="79">
        <f t="shared" si="108"/>
        <v>1</v>
      </c>
      <c r="AA893" s="79" t="str">
        <f t="shared" si="109"/>
        <v>update ta_kib_b set kd_ruang = 25 where idpemda = '10020010012001068'</v>
      </c>
      <c r="AB893" s="79" t="str">
        <f t="shared" si="110"/>
        <v>Ta_Fn_KIB_B_Sensus</v>
      </c>
      <c r="AC893" s="79" t="str">
        <f t="shared" si="111"/>
        <v>update Ta_Fn_KIB_B_Sensus set sensus = 1 where idpemda = '10020010012001068'</v>
      </c>
      <c r="AD893" s="79">
        <f>ROWS($B$13:B893)</f>
        <v>881</v>
      </c>
      <c r="AE893" s="79" t="str">
        <f>IF(W893='kk4-7'!$A$1, AD893, "")</f>
        <v/>
      </c>
      <c r="AF893" s="79" t="str">
        <f t="shared" si="112"/>
        <v/>
      </c>
    </row>
    <row r="894" spans="1:32" x14ac:dyDescent="0.25">
      <c r="A894" s="122">
        <f t="shared" si="113"/>
        <v>882</v>
      </c>
      <c r="B894" s="80" t="s">
        <v>1775</v>
      </c>
      <c r="C894" s="122">
        <v>2</v>
      </c>
      <c r="D894" s="79" t="s">
        <v>1714</v>
      </c>
      <c r="E894" s="79" t="s">
        <v>1715</v>
      </c>
      <c r="F894" s="120">
        <v>47</v>
      </c>
      <c r="G894" s="79">
        <v>2020</v>
      </c>
      <c r="H894" s="81" t="s">
        <v>1772</v>
      </c>
      <c r="I894" s="81" t="s">
        <v>1773</v>
      </c>
      <c r="J894" s="81" t="s">
        <v>114</v>
      </c>
      <c r="K894" s="79" t="s">
        <v>377</v>
      </c>
      <c r="L894" s="127" t="s">
        <v>1774</v>
      </c>
      <c r="N894" s="79" t="s">
        <v>149</v>
      </c>
      <c r="O894" s="166">
        <v>1</v>
      </c>
      <c r="P894" s="83">
        <v>17197500</v>
      </c>
      <c r="S894" s="122">
        <v>1</v>
      </c>
      <c r="T894" s="117">
        <v>19</v>
      </c>
      <c r="V894" s="79" t="str">
        <f>IF(AND(C894=2, T894&lt;&gt;""), _xlfn.IFNA(VLOOKUP(T894,'kk1'!$B$10:$C$109, 2, FALSE), ""), "")</f>
        <v>Balai Penyuluh JUMANTONO</v>
      </c>
      <c r="W894" s="117">
        <v>1</v>
      </c>
      <c r="X894" s="79" t="str">
        <f t="shared" si="106"/>
        <v>Baik</v>
      </c>
      <c r="Y894" s="79" t="str">
        <f t="shared" si="107"/>
        <v>Benar</v>
      </c>
      <c r="Z894" s="79">
        <f t="shared" si="108"/>
        <v>1</v>
      </c>
      <c r="AA894" s="79" t="str">
        <f t="shared" si="109"/>
        <v>update ta_kib_b set kd_ruang = 19 where idpemda = '10020010012001069'</v>
      </c>
      <c r="AB894" s="79" t="str">
        <f t="shared" si="110"/>
        <v>Ta_Fn_KIB_B_Sensus</v>
      </c>
      <c r="AC894" s="79" t="str">
        <f t="shared" si="111"/>
        <v>update Ta_Fn_KIB_B_Sensus set sensus = 1 where idpemda = '10020010012001069'</v>
      </c>
      <c r="AD894" s="79">
        <f>ROWS($B$13:B894)</f>
        <v>882</v>
      </c>
      <c r="AE894" s="79" t="str">
        <f>IF(W894='kk4-7'!$A$1, AD894, "")</f>
        <v/>
      </c>
      <c r="AF894" s="79" t="str">
        <f t="shared" si="112"/>
        <v/>
      </c>
    </row>
    <row r="895" spans="1:32" x14ac:dyDescent="0.25">
      <c r="A895" s="122">
        <f t="shared" si="113"/>
        <v>883</v>
      </c>
      <c r="B895" s="80" t="s">
        <v>1776</v>
      </c>
      <c r="C895" s="122">
        <v>2</v>
      </c>
      <c r="D895" s="79" t="s">
        <v>1714</v>
      </c>
      <c r="E895" s="79" t="s">
        <v>1715</v>
      </c>
      <c r="F895" s="120">
        <v>48</v>
      </c>
      <c r="G895" s="79">
        <v>2020</v>
      </c>
      <c r="H895" s="81" t="s">
        <v>1772</v>
      </c>
      <c r="I895" s="81" t="s">
        <v>1773</v>
      </c>
      <c r="J895" s="81" t="s">
        <v>114</v>
      </c>
      <c r="K895" s="79" t="s">
        <v>377</v>
      </c>
      <c r="L895" s="127" t="s">
        <v>1774</v>
      </c>
      <c r="N895" s="79" t="s">
        <v>149</v>
      </c>
      <c r="O895" s="166">
        <v>1</v>
      </c>
      <c r="P895" s="83">
        <v>17197500</v>
      </c>
      <c r="S895" s="122">
        <v>1</v>
      </c>
      <c r="T895" s="117">
        <v>23</v>
      </c>
      <c r="V895" s="79" t="str">
        <f>IF(AND(C895=2, T895&lt;&gt;""), _xlfn.IFNA(VLOOKUP(T895,'kk1'!$B$10:$C$109, 2, FALSE), ""), "")</f>
        <v>Balai Penyuluh KARANGPANDAN</v>
      </c>
      <c r="W895" s="117">
        <v>1</v>
      </c>
      <c r="X895" s="79" t="str">
        <f t="shared" si="106"/>
        <v>Baik</v>
      </c>
      <c r="Y895" s="79" t="str">
        <f t="shared" si="107"/>
        <v>Benar</v>
      </c>
      <c r="Z895" s="79">
        <f t="shared" si="108"/>
        <v>1</v>
      </c>
      <c r="AA895" s="79" t="str">
        <f t="shared" si="109"/>
        <v>update ta_kib_b set kd_ruang = 23 where idpemda = '10020010012001070'</v>
      </c>
      <c r="AB895" s="79" t="str">
        <f t="shared" si="110"/>
        <v>Ta_Fn_KIB_B_Sensus</v>
      </c>
      <c r="AC895" s="79" t="str">
        <f t="shared" si="111"/>
        <v>update Ta_Fn_KIB_B_Sensus set sensus = 1 where idpemda = '10020010012001070'</v>
      </c>
      <c r="AD895" s="79">
        <f>ROWS($B$13:B895)</f>
        <v>883</v>
      </c>
      <c r="AE895" s="79" t="str">
        <f>IF(W895='kk4-7'!$A$1, AD895, "")</f>
        <v/>
      </c>
      <c r="AF895" s="79" t="str">
        <f t="shared" si="112"/>
        <v/>
      </c>
    </row>
    <row r="896" spans="1:32" x14ac:dyDescent="0.25">
      <c r="A896" s="122">
        <f t="shared" si="113"/>
        <v>884</v>
      </c>
      <c r="B896" s="80" t="s">
        <v>1777</v>
      </c>
      <c r="C896" s="122">
        <v>2</v>
      </c>
      <c r="D896" s="79" t="s">
        <v>1714</v>
      </c>
      <c r="E896" s="79" t="s">
        <v>1715</v>
      </c>
      <c r="F896" s="120">
        <v>49</v>
      </c>
      <c r="G896" s="79">
        <v>2020</v>
      </c>
      <c r="H896" s="81" t="s">
        <v>1772</v>
      </c>
      <c r="I896" s="81" t="s">
        <v>1773</v>
      </c>
      <c r="J896" s="81" t="s">
        <v>114</v>
      </c>
      <c r="K896" s="79" t="s">
        <v>377</v>
      </c>
      <c r="L896" s="127" t="s">
        <v>1774</v>
      </c>
      <c r="N896" s="79" t="s">
        <v>149</v>
      </c>
      <c r="O896" s="166">
        <v>1</v>
      </c>
      <c r="P896" s="83">
        <v>17197500</v>
      </c>
      <c r="S896" s="122">
        <v>1</v>
      </c>
      <c r="T896" s="117">
        <v>24</v>
      </c>
      <c r="V896" s="79" t="str">
        <f>IF(AND(C896=2, T896&lt;&gt;""), _xlfn.IFNA(VLOOKUP(T896,'kk1'!$B$10:$C$109, 2, FALSE), ""), "")</f>
        <v>Balai Penyuluh KARANGANYAR</v>
      </c>
      <c r="W896" s="117">
        <v>1</v>
      </c>
      <c r="X896" s="79" t="str">
        <f t="shared" si="106"/>
        <v>Baik</v>
      </c>
      <c r="Y896" s="79" t="str">
        <f t="shared" si="107"/>
        <v>Benar</v>
      </c>
      <c r="Z896" s="79">
        <f t="shared" si="108"/>
        <v>1</v>
      </c>
      <c r="AA896" s="79" t="str">
        <f t="shared" si="109"/>
        <v>update ta_kib_b set kd_ruang = 24 where idpemda = '10020010012001071'</v>
      </c>
      <c r="AB896" s="79" t="str">
        <f t="shared" si="110"/>
        <v>Ta_Fn_KIB_B_Sensus</v>
      </c>
      <c r="AC896" s="79" t="str">
        <f t="shared" si="111"/>
        <v>update Ta_Fn_KIB_B_Sensus set sensus = 1 where idpemda = '10020010012001071'</v>
      </c>
      <c r="AD896" s="79">
        <f>ROWS($B$13:B896)</f>
        <v>884</v>
      </c>
      <c r="AE896" s="79" t="str">
        <f>IF(W896='kk4-7'!$A$1, AD896, "")</f>
        <v/>
      </c>
      <c r="AF896" s="79" t="str">
        <f t="shared" si="112"/>
        <v/>
      </c>
    </row>
    <row r="897" spans="1:32" x14ac:dyDescent="0.25">
      <c r="A897" s="122">
        <f t="shared" si="113"/>
        <v>885</v>
      </c>
      <c r="B897" s="80" t="s">
        <v>1778</v>
      </c>
      <c r="C897" s="122">
        <v>2</v>
      </c>
      <c r="D897" s="79" t="s">
        <v>1714</v>
      </c>
      <c r="E897" s="79" t="s">
        <v>1715</v>
      </c>
      <c r="F897" s="120">
        <v>50</v>
      </c>
      <c r="G897" s="79">
        <v>2020</v>
      </c>
      <c r="H897" s="81" t="s">
        <v>1772</v>
      </c>
      <c r="I897" s="81" t="s">
        <v>1773</v>
      </c>
      <c r="J897" s="81" t="s">
        <v>114</v>
      </c>
      <c r="K897" s="79" t="s">
        <v>377</v>
      </c>
      <c r="L897" s="127" t="s">
        <v>1774</v>
      </c>
      <c r="N897" s="79" t="s">
        <v>149</v>
      </c>
      <c r="O897" s="166">
        <v>1</v>
      </c>
      <c r="P897" s="83">
        <v>17197500</v>
      </c>
      <c r="S897" s="122">
        <v>1</v>
      </c>
      <c r="T897" s="117">
        <v>27</v>
      </c>
      <c r="V897" s="79" t="str">
        <f>IF(AND(C897=2, T897&lt;&gt;""), _xlfn.IFNA(VLOOKUP(T897,'kk1'!$B$10:$C$109, 2, FALSE), ""), "")</f>
        <v>Balai Penyuluh COLOMADU</v>
      </c>
      <c r="W897" s="117">
        <v>1</v>
      </c>
      <c r="X897" s="79" t="str">
        <f t="shared" si="106"/>
        <v>Baik</v>
      </c>
      <c r="Y897" s="79" t="str">
        <f t="shared" si="107"/>
        <v>Benar</v>
      </c>
      <c r="Z897" s="79">
        <f t="shared" si="108"/>
        <v>1</v>
      </c>
      <c r="AA897" s="79" t="str">
        <f t="shared" si="109"/>
        <v>update ta_kib_b set kd_ruang = 27 where idpemda = '10020010012001072'</v>
      </c>
      <c r="AB897" s="79" t="str">
        <f t="shared" si="110"/>
        <v>Ta_Fn_KIB_B_Sensus</v>
      </c>
      <c r="AC897" s="79" t="str">
        <f t="shared" si="111"/>
        <v>update Ta_Fn_KIB_B_Sensus set sensus = 1 where idpemda = '10020010012001072'</v>
      </c>
      <c r="AD897" s="79">
        <f>ROWS($B$13:B897)</f>
        <v>885</v>
      </c>
      <c r="AE897" s="79" t="str">
        <f>IF(W897='kk4-7'!$A$1, AD897, "")</f>
        <v/>
      </c>
      <c r="AF897" s="79" t="str">
        <f t="shared" si="112"/>
        <v/>
      </c>
    </row>
    <row r="898" spans="1:32" x14ac:dyDescent="0.25">
      <c r="A898" s="122">
        <f t="shared" si="113"/>
        <v>886</v>
      </c>
      <c r="B898" s="80" t="s">
        <v>1779</v>
      </c>
      <c r="C898" s="122">
        <v>2</v>
      </c>
      <c r="D898" s="79" t="s">
        <v>1714</v>
      </c>
      <c r="E898" s="79" t="s">
        <v>1715</v>
      </c>
      <c r="F898" s="120">
        <v>51</v>
      </c>
      <c r="G898" s="79">
        <v>2020</v>
      </c>
      <c r="H898" s="81" t="s">
        <v>1772</v>
      </c>
      <c r="I898" s="81" t="s">
        <v>1773</v>
      </c>
      <c r="J898" s="81" t="s">
        <v>114</v>
      </c>
      <c r="K898" s="79" t="s">
        <v>377</v>
      </c>
      <c r="L898" s="127" t="s">
        <v>1774</v>
      </c>
      <c r="N898" s="79" t="s">
        <v>149</v>
      </c>
      <c r="O898" s="166">
        <v>1</v>
      </c>
      <c r="P898" s="83">
        <v>17197500</v>
      </c>
      <c r="S898" s="122">
        <v>1</v>
      </c>
      <c r="T898" s="117">
        <v>21</v>
      </c>
      <c r="V898" s="79" t="str">
        <f>IF(AND(C898=2, T898&lt;&gt;""), _xlfn.IFNA(VLOOKUP(T898,'kk1'!$B$10:$C$109, 2, FALSE), ""), "")</f>
        <v>Balai Penyuluh TAWANGMANGU</v>
      </c>
      <c r="W898" s="117">
        <v>1</v>
      </c>
      <c r="X898" s="79" t="str">
        <f t="shared" si="106"/>
        <v>Baik</v>
      </c>
      <c r="Y898" s="79" t="str">
        <f t="shared" si="107"/>
        <v>Benar</v>
      </c>
      <c r="Z898" s="79">
        <f t="shared" si="108"/>
        <v>1</v>
      </c>
      <c r="AA898" s="79" t="str">
        <f t="shared" si="109"/>
        <v>update ta_kib_b set kd_ruang = 21 where idpemda = '10020010012001073'</v>
      </c>
      <c r="AB898" s="79" t="str">
        <f t="shared" si="110"/>
        <v>Ta_Fn_KIB_B_Sensus</v>
      </c>
      <c r="AC898" s="79" t="str">
        <f t="shared" si="111"/>
        <v>update Ta_Fn_KIB_B_Sensus set sensus = 1 where idpemda = '10020010012001073'</v>
      </c>
      <c r="AD898" s="79">
        <f>ROWS($B$13:B898)</f>
        <v>886</v>
      </c>
      <c r="AE898" s="79" t="str">
        <f>IF(W898='kk4-7'!$A$1, AD898, "")</f>
        <v/>
      </c>
      <c r="AF898" s="79" t="str">
        <f t="shared" si="112"/>
        <v/>
      </c>
    </row>
    <row r="899" spans="1:32" x14ac:dyDescent="0.25">
      <c r="A899" s="122">
        <f t="shared" si="113"/>
        <v>887</v>
      </c>
      <c r="B899" s="80" t="s">
        <v>1780</v>
      </c>
      <c r="C899" s="122">
        <v>2</v>
      </c>
      <c r="D899" s="79" t="s">
        <v>1714</v>
      </c>
      <c r="E899" s="79" t="s">
        <v>1715</v>
      </c>
      <c r="F899" s="120">
        <v>52</v>
      </c>
      <c r="G899" s="79">
        <v>2020</v>
      </c>
      <c r="H899" s="81" t="s">
        <v>1772</v>
      </c>
      <c r="I899" s="81" t="s">
        <v>1773</v>
      </c>
      <c r="J899" s="81" t="s">
        <v>114</v>
      </c>
      <c r="K899" s="79" t="s">
        <v>377</v>
      </c>
      <c r="L899" s="127" t="s">
        <v>1774</v>
      </c>
      <c r="N899" s="79" t="s">
        <v>149</v>
      </c>
      <c r="O899" s="166">
        <v>1</v>
      </c>
      <c r="P899" s="83">
        <v>17197500</v>
      </c>
      <c r="S899" s="122">
        <v>1</v>
      </c>
      <c r="T899" s="117">
        <v>28</v>
      </c>
      <c r="V899" s="79" t="str">
        <f>IF(AND(C899=2, T899&lt;&gt;""), _xlfn.IFNA(VLOOKUP(T899,'kk1'!$B$10:$C$109, 2, FALSE), ""), "")</f>
        <v>Balai Penyuluh GONDANGREJO</v>
      </c>
      <c r="W899" s="117">
        <v>1</v>
      </c>
      <c r="X899" s="79" t="str">
        <f t="shared" si="106"/>
        <v>Baik</v>
      </c>
      <c r="Y899" s="79" t="str">
        <f t="shared" si="107"/>
        <v>Benar</v>
      </c>
      <c r="Z899" s="79">
        <f t="shared" si="108"/>
        <v>1</v>
      </c>
      <c r="AA899" s="79" t="str">
        <f t="shared" si="109"/>
        <v>update ta_kib_b set kd_ruang = 28 where idpemda = '10020010012001074'</v>
      </c>
      <c r="AB899" s="79" t="str">
        <f t="shared" si="110"/>
        <v>Ta_Fn_KIB_B_Sensus</v>
      </c>
      <c r="AC899" s="79" t="str">
        <f t="shared" si="111"/>
        <v>update Ta_Fn_KIB_B_Sensus set sensus = 1 where idpemda = '10020010012001074'</v>
      </c>
      <c r="AD899" s="79">
        <f>ROWS($B$13:B899)</f>
        <v>887</v>
      </c>
      <c r="AE899" s="79" t="str">
        <f>IF(W899='kk4-7'!$A$1, AD899, "")</f>
        <v/>
      </c>
      <c r="AF899" s="79" t="str">
        <f t="shared" si="112"/>
        <v/>
      </c>
    </row>
    <row r="900" spans="1:32" x14ac:dyDescent="0.25">
      <c r="A900" s="122">
        <f t="shared" si="113"/>
        <v>888</v>
      </c>
      <c r="B900" s="80" t="s">
        <v>1781</v>
      </c>
      <c r="C900" s="122">
        <v>2</v>
      </c>
      <c r="D900" s="79" t="s">
        <v>1714</v>
      </c>
      <c r="E900" s="79" t="s">
        <v>1715</v>
      </c>
      <c r="F900" s="120">
        <v>53</v>
      </c>
      <c r="G900" s="79">
        <v>2020</v>
      </c>
      <c r="H900" s="81" t="s">
        <v>1772</v>
      </c>
      <c r="I900" s="81" t="s">
        <v>1773</v>
      </c>
      <c r="J900" s="81" t="s">
        <v>114</v>
      </c>
      <c r="K900" s="79" t="s">
        <v>377</v>
      </c>
      <c r="L900" s="127" t="s">
        <v>1774</v>
      </c>
      <c r="N900" s="79" t="s">
        <v>149</v>
      </c>
      <c r="O900" s="166">
        <v>1</v>
      </c>
      <c r="P900" s="83">
        <v>17197500</v>
      </c>
      <c r="S900" s="122">
        <v>1</v>
      </c>
      <c r="T900" s="117">
        <v>18</v>
      </c>
      <c r="V900" s="79" t="str">
        <f>IF(AND(C900=2, T900&lt;&gt;""), _xlfn.IFNA(VLOOKUP(T900,'kk1'!$B$10:$C$109, 2, FALSE), ""), "")</f>
        <v>Balai Penyuluh JUMAPOLO</v>
      </c>
      <c r="W900" s="117">
        <v>1</v>
      </c>
      <c r="X900" s="79" t="str">
        <f t="shared" si="106"/>
        <v>Baik</v>
      </c>
      <c r="Y900" s="79" t="str">
        <f t="shared" si="107"/>
        <v>Benar</v>
      </c>
      <c r="Z900" s="79">
        <f t="shared" si="108"/>
        <v>1</v>
      </c>
      <c r="AA900" s="79" t="str">
        <f t="shared" si="109"/>
        <v>update ta_kib_b set kd_ruang = 18 where idpemda = '10020010012001075'</v>
      </c>
      <c r="AB900" s="79" t="str">
        <f t="shared" si="110"/>
        <v>Ta_Fn_KIB_B_Sensus</v>
      </c>
      <c r="AC900" s="79" t="str">
        <f t="shared" si="111"/>
        <v>update Ta_Fn_KIB_B_Sensus set sensus = 1 where idpemda = '10020010012001075'</v>
      </c>
      <c r="AD900" s="79">
        <f>ROWS($B$13:B900)</f>
        <v>888</v>
      </c>
      <c r="AE900" s="79" t="str">
        <f>IF(W900='kk4-7'!$A$1, AD900, "")</f>
        <v/>
      </c>
      <c r="AF900" s="79" t="str">
        <f t="shared" si="112"/>
        <v/>
      </c>
    </row>
    <row r="901" spans="1:32" x14ac:dyDescent="0.25">
      <c r="A901" s="122">
        <f t="shared" si="113"/>
        <v>889</v>
      </c>
      <c r="B901" s="80" t="s">
        <v>1782</v>
      </c>
      <c r="C901" s="122">
        <v>2</v>
      </c>
      <c r="D901" s="79" t="s">
        <v>1714</v>
      </c>
      <c r="E901" s="79" t="s">
        <v>1715</v>
      </c>
      <c r="F901" s="120">
        <v>54</v>
      </c>
      <c r="G901" s="79">
        <v>2021</v>
      </c>
      <c r="H901" s="81" t="s">
        <v>1783</v>
      </c>
      <c r="I901" s="81" t="s">
        <v>1784</v>
      </c>
      <c r="J901" s="81" t="s">
        <v>114</v>
      </c>
      <c r="K901" s="79" t="s">
        <v>1785</v>
      </c>
      <c r="L901" s="116" t="s">
        <v>1786</v>
      </c>
      <c r="N901" s="79" t="s">
        <v>149</v>
      </c>
      <c r="O901" s="166">
        <v>1</v>
      </c>
      <c r="P901" s="83">
        <v>11050000</v>
      </c>
      <c r="Q901" s="79" t="s">
        <v>1787</v>
      </c>
      <c r="S901" s="122">
        <v>1</v>
      </c>
      <c r="T901" s="117">
        <v>16</v>
      </c>
      <c r="V901" s="79" t="str">
        <f>IF(AND(C901=2, T901&lt;&gt;""), _xlfn.IFNA(VLOOKUP(T901,'kk1'!$B$10:$C$109, 2, FALSE), ""), "")</f>
        <v>Balai Penyuluh JATIPURO</v>
      </c>
      <c r="W901" s="117">
        <v>1</v>
      </c>
      <c r="X901" s="79" t="str">
        <f t="shared" si="106"/>
        <v>Baik</v>
      </c>
      <c r="Y901" s="79" t="str">
        <f t="shared" si="107"/>
        <v>Benar</v>
      </c>
      <c r="Z901" s="79">
        <f t="shared" si="108"/>
        <v>1</v>
      </c>
      <c r="AA901" s="79" t="str">
        <f t="shared" si="109"/>
        <v>update ta_kib_b set kd_ruang = 16 where idpemda = '10020010012001087'</v>
      </c>
      <c r="AB901" s="79" t="str">
        <f t="shared" si="110"/>
        <v>Ta_Fn_KIB_B_Sensus</v>
      </c>
      <c r="AC901" s="79" t="str">
        <f t="shared" si="111"/>
        <v>update Ta_Fn_KIB_B_Sensus set sensus = 1 where idpemda = '10020010012001087'</v>
      </c>
      <c r="AD901" s="79">
        <f>ROWS($B$13:B901)</f>
        <v>889</v>
      </c>
      <c r="AE901" s="79" t="str">
        <f>IF(W901='kk4-7'!$A$1, AD901, "")</f>
        <v/>
      </c>
      <c r="AF901" s="79" t="str">
        <f t="shared" si="112"/>
        <v/>
      </c>
    </row>
    <row r="902" spans="1:32" x14ac:dyDescent="0.25">
      <c r="A902" s="122">
        <f t="shared" si="113"/>
        <v>890</v>
      </c>
      <c r="B902" s="80" t="s">
        <v>1788</v>
      </c>
      <c r="C902" s="122">
        <v>2</v>
      </c>
      <c r="D902" s="79" t="s">
        <v>1714</v>
      </c>
      <c r="E902" s="79" t="s">
        <v>1715</v>
      </c>
      <c r="F902" s="120">
        <v>55</v>
      </c>
      <c r="G902" s="79">
        <v>2021</v>
      </c>
      <c r="H902" s="81" t="s">
        <v>1783</v>
      </c>
      <c r="I902" s="81" t="s">
        <v>1784</v>
      </c>
      <c r="J902" s="81" t="s">
        <v>114</v>
      </c>
      <c r="K902" s="79" t="s">
        <v>1785</v>
      </c>
      <c r="L902" s="116" t="s">
        <v>1786</v>
      </c>
      <c r="N902" s="79" t="s">
        <v>149</v>
      </c>
      <c r="O902" s="166">
        <v>1</v>
      </c>
      <c r="P902" s="83">
        <v>11050000</v>
      </c>
      <c r="Q902" s="79" t="s">
        <v>1787</v>
      </c>
      <c r="S902" s="122">
        <v>1</v>
      </c>
      <c r="T902" s="117">
        <v>17</v>
      </c>
      <c r="V902" s="79" t="str">
        <f>IF(AND(C902=2, T902&lt;&gt;""), _xlfn.IFNA(VLOOKUP(T902,'kk1'!$B$10:$C$109, 2, FALSE), ""), "")</f>
        <v>Balai Penyuluh JATIYOSO</v>
      </c>
      <c r="W902" s="117">
        <v>2</v>
      </c>
      <c r="X902" s="79" t="str">
        <f t="shared" si="106"/>
        <v>Kurang Baik</v>
      </c>
      <c r="Y902" s="79" t="str">
        <f t="shared" si="107"/>
        <v>Benar</v>
      </c>
      <c r="Z902" s="79">
        <f t="shared" si="108"/>
        <v>1</v>
      </c>
      <c r="AA902" s="79" t="str">
        <f t="shared" si="109"/>
        <v>update ta_kib_b set kd_ruang = 17 where idpemda = '10020010012001088'</v>
      </c>
      <c r="AB902" s="79" t="str">
        <f t="shared" si="110"/>
        <v>Ta_Fn_KIB_B_Sensus</v>
      </c>
      <c r="AC902" s="79" t="str">
        <f t="shared" si="111"/>
        <v>update Ta_Fn_KIB_B_Sensus set sensus = 2 where idpemda = '10020010012001088'</v>
      </c>
      <c r="AD902" s="79">
        <f>ROWS($B$13:B902)</f>
        <v>890</v>
      </c>
      <c r="AE902" s="79" t="str">
        <f>IF(W902='kk4-7'!$A$1, AD902, "")</f>
        <v/>
      </c>
      <c r="AF902" s="79" t="str">
        <f t="shared" si="112"/>
        <v/>
      </c>
    </row>
    <row r="903" spans="1:32" x14ac:dyDescent="0.25">
      <c r="A903" s="122">
        <f t="shared" si="113"/>
        <v>891</v>
      </c>
      <c r="B903" s="80" t="s">
        <v>1789</v>
      </c>
      <c r="C903" s="122">
        <v>2</v>
      </c>
      <c r="D903" s="79" t="s">
        <v>1714</v>
      </c>
      <c r="E903" s="79" t="s">
        <v>1715</v>
      </c>
      <c r="F903" s="120">
        <v>56</v>
      </c>
      <c r="G903" s="79">
        <v>2021</v>
      </c>
      <c r="H903" s="81" t="s">
        <v>1783</v>
      </c>
      <c r="I903" s="81" t="s">
        <v>1784</v>
      </c>
      <c r="J903" s="81" t="s">
        <v>114</v>
      </c>
      <c r="K903" s="79" t="s">
        <v>1785</v>
      </c>
      <c r="L903" s="116" t="s">
        <v>1786</v>
      </c>
      <c r="N903" s="79" t="s">
        <v>149</v>
      </c>
      <c r="O903" s="166">
        <v>1</v>
      </c>
      <c r="P903" s="83">
        <v>11050000</v>
      </c>
      <c r="Q903" s="79" t="s">
        <v>1787</v>
      </c>
      <c r="S903" s="122">
        <v>1</v>
      </c>
      <c r="T903" s="117">
        <v>18</v>
      </c>
      <c r="V903" s="79" t="str">
        <f>IF(AND(C903=2, T903&lt;&gt;""), _xlfn.IFNA(VLOOKUP(T903,'kk1'!$B$10:$C$109, 2, FALSE), ""), "")</f>
        <v>Balai Penyuluh JUMAPOLO</v>
      </c>
      <c r="W903" s="117">
        <v>1</v>
      </c>
      <c r="X903" s="79" t="str">
        <f t="shared" si="106"/>
        <v>Baik</v>
      </c>
      <c r="Y903" s="79" t="str">
        <f t="shared" si="107"/>
        <v>Benar</v>
      </c>
      <c r="Z903" s="79">
        <f t="shared" si="108"/>
        <v>1</v>
      </c>
      <c r="AA903" s="79" t="str">
        <f t="shared" si="109"/>
        <v>update ta_kib_b set kd_ruang = 18 where idpemda = '10020010012001089'</v>
      </c>
      <c r="AB903" s="79" t="str">
        <f t="shared" si="110"/>
        <v>Ta_Fn_KIB_B_Sensus</v>
      </c>
      <c r="AC903" s="79" t="str">
        <f t="shared" si="111"/>
        <v>update Ta_Fn_KIB_B_Sensus set sensus = 1 where idpemda = '10020010012001089'</v>
      </c>
      <c r="AD903" s="79">
        <f>ROWS($B$13:B903)</f>
        <v>891</v>
      </c>
      <c r="AE903" s="79" t="str">
        <f>IF(W903='kk4-7'!$A$1, AD903, "")</f>
        <v/>
      </c>
      <c r="AF903" s="79" t="str">
        <f t="shared" si="112"/>
        <v/>
      </c>
    </row>
    <row r="904" spans="1:32" x14ac:dyDescent="0.25">
      <c r="A904" s="122">
        <f t="shared" si="113"/>
        <v>892</v>
      </c>
      <c r="B904" s="80" t="s">
        <v>1790</v>
      </c>
      <c r="C904" s="122">
        <v>2</v>
      </c>
      <c r="D904" s="79" t="s">
        <v>1714</v>
      </c>
      <c r="E904" s="79" t="s">
        <v>1715</v>
      </c>
      <c r="F904" s="120">
        <v>57</v>
      </c>
      <c r="G904" s="79">
        <v>2021</v>
      </c>
      <c r="H904" s="81" t="s">
        <v>1783</v>
      </c>
      <c r="I904" s="81" t="s">
        <v>1784</v>
      </c>
      <c r="J904" s="81" t="s">
        <v>114</v>
      </c>
      <c r="K904" s="79" t="s">
        <v>1785</v>
      </c>
      <c r="L904" s="116" t="s">
        <v>1786</v>
      </c>
      <c r="N904" s="79" t="s">
        <v>149</v>
      </c>
      <c r="O904" s="166">
        <v>1</v>
      </c>
      <c r="P904" s="83">
        <v>11050000</v>
      </c>
      <c r="Q904" s="79" t="s">
        <v>1787</v>
      </c>
      <c r="S904" s="122">
        <v>1</v>
      </c>
      <c r="T904" s="117">
        <v>19</v>
      </c>
      <c r="V904" s="79" t="str">
        <f>IF(AND(C904=2, T904&lt;&gt;""), _xlfn.IFNA(VLOOKUP(T904,'kk1'!$B$10:$C$109, 2, FALSE), ""), "")</f>
        <v>Balai Penyuluh JUMANTONO</v>
      </c>
      <c r="W904" s="117">
        <v>1</v>
      </c>
      <c r="X904" s="79" t="str">
        <f t="shared" si="106"/>
        <v>Baik</v>
      </c>
      <c r="Y904" s="79" t="str">
        <f t="shared" si="107"/>
        <v>Benar</v>
      </c>
      <c r="Z904" s="79">
        <f t="shared" si="108"/>
        <v>1</v>
      </c>
      <c r="AA904" s="79" t="str">
        <f t="shared" si="109"/>
        <v>update ta_kib_b set kd_ruang = 19 where idpemda = '10020010012001090'</v>
      </c>
      <c r="AB904" s="79" t="str">
        <f t="shared" si="110"/>
        <v>Ta_Fn_KIB_B_Sensus</v>
      </c>
      <c r="AC904" s="79" t="str">
        <f t="shared" si="111"/>
        <v>update Ta_Fn_KIB_B_Sensus set sensus = 1 where idpemda = '10020010012001090'</v>
      </c>
      <c r="AD904" s="79">
        <f>ROWS($B$13:B904)</f>
        <v>892</v>
      </c>
      <c r="AE904" s="79" t="str">
        <f>IF(W904='kk4-7'!$A$1, AD904, "")</f>
        <v/>
      </c>
      <c r="AF904" s="79" t="str">
        <f t="shared" si="112"/>
        <v/>
      </c>
    </row>
    <row r="905" spans="1:32" x14ac:dyDescent="0.25">
      <c r="A905" s="122">
        <f t="shared" si="113"/>
        <v>893</v>
      </c>
      <c r="B905" s="80" t="s">
        <v>1791</v>
      </c>
      <c r="C905" s="122">
        <v>2</v>
      </c>
      <c r="D905" s="79" t="s">
        <v>1714</v>
      </c>
      <c r="E905" s="79" t="s">
        <v>1715</v>
      </c>
      <c r="F905" s="120">
        <v>58</v>
      </c>
      <c r="G905" s="79">
        <v>2021</v>
      </c>
      <c r="H905" s="81" t="s">
        <v>1783</v>
      </c>
      <c r="I905" s="81" t="s">
        <v>1784</v>
      </c>
      <c r="J905" s="81" t="s">
        <v>114</v>
      </c>
      <c r="K905" s="79" t="s">
        <v>1785</v>
      </c>
      <c r="L905" s="116" t="s">
        <v>1786</v>
      </c>
      <c r="N905" s="79" t="s">
        <v>149</v>
      </c>
      <c r="O905" s="166">
        <v>1</v>
      </c>
      <c r="P905" s="83">
        <v>11050000</v>
      </c>
      <c r="Q905" s="79" t="s">
        <v>1787</v>
      </c>
      <c r="S905" s="122">
        <v>1</v>
      </c>
      <c r="T905" s="117">
        <v>20</v>
      </c>
      <c r="V905" s="79" t="str">
        <f>IF(AND(C905=2, T905&lt;&gt;""), _xlfn.IFNA(VLOOKUP(T905,'kk1'!$B$10:$C$109, 2, FALSE), ""), "")</f>
        <v>Balai Penyuluh MATESIH</v>
      </c>
      <c r="W905" s="117">
        <v>1</v>
      </c>
      <c r="X905" s="79" t="str">
        <f t="shared" si="106"/>
        <v>Baik</v>
      </c>
      <c r="Y905" s="79" t="str">
        <f t="shared" si="107"/>
        <v>Benar</v>
      </c>
      <c r="Z905" s="79">
        <f t="shared" si="108"/>
        <v>1</v>
      </c>
      <c r="AA905" s="79" t="str">
        <f t="shared" si="109"/>
        <v>update ta_kib_b set kd_ruang = 20 where idpemda = '10020010012001091'</v>
      </c>
      <c r="AB905" s="79" t="str">
        <f t="shared" si="110"/>
        <v>Ta_Fn_KIB_B_Sensus</v>
      </c>
      <c r="AC905" s="79" t="str">
        <f t="shared" si="111"/>
        <v>update Ta_Fn_KIB_B_Sensus set sensus = 1 where idpemda = '10020010012001091'</v>
      </c>
      <c r="AD905" s="79">
        <f>ROWS($B$13:B905)</f>
        <v>893</v>
      </c>
      <c r="AE905" s="79" t="str">
        <f>IF(W905='kk4-7'!$A$1, AD905, "")</f>
        <v/>
      </c>
      <c r="AF905" s="79" t="str">
        <f t="shared" si="112"/>
        <v/>
      </c>
    </row>
    <row r="906" spans="1:32" x14ac:dyDescent="0.25">
      <c r="A906" s="122">
        <f t="shared" si="113"/>
        <v>894</v>
      </c>
      <c r="B906" s="80" t="s">
        <v>1792</v>
      </c>
      <c r="C906" s="122">
        <v>2</v>
      </c>
      <c r="D906" s="79" t="s">
        <v>1714</v>
      </c>
      <c r="E906" s="79" t="s">
        <v>1715</v>
      </c>
      <c r="F906" s="120">
        <v>59</v>
      </c>
      <c r="G906" s="79">
        <v>2021</v>
      </c>
      <c r="H906" s="81" t="s">
        <v>1783</v>
      </c>
      <c r="I906" s="81" t="s">
        <v>1784</v>
      </c>
      <c r="J906" s="81" t="s">
        <v>114</v>
      </c>
      <c r="K906" s="79" t="s">
        <v>1785</v>
      </c>
      <c r="L906" s="116" t="s">
        <v>1786</v>
      </c>
      <c r="N906" s="79" t="s">
        <v>149</v>
      </c>
      <c r="O906" s="166">
        <v>1</v>
      </c>
      <c r="P906" s="83">
        <v>11050000</v>
      </c>
      <c r="Q906" s="79" t="s">
        <v>1787</v>
      </c>
      <c r="S906" s="122">
        <v>1</v>
      </c>
      <c r="T906" s="117">
        <v>21</v>
      </c>
      <c r="V906" s="79" t="str">
        <f>IF(AND(C906=2, T906&lt;&gt;""), _xlfn.IFNA(VLOOKUP(T906,'kk1'!$B$10:$C$109, 2, FALSE), ""), "")</f>
        <v>Balai Penyuluh TAWANGMANGU</v>
      </c>
      <c r="W906" s="117">
        <v>1</v>
      </c>
      <c r="X906" s="79" t="str">
        <f t="shared" si="106"/>
        <v>Baik</v>
      </c>
      <c r="Y906" s="79" t="str">
        <f t="shared" si="107"/>
        <v>Benar</v>
      </c>
      <c r="Z906" s="79">
        <f t="shared" si="108"/>
        <v>1</v>
      </c>
      <c r="AA906" s="79" t="str">
        <f t="shared" si="109"/>
        <v>update ta_kib_b set kd_ruang = 21 where idpemda = '10020010012001092'</v>
      </c>
      <c r="AB906" s="79" t="str">
        <f t="shared" si="110"/>
        <v>Ta_Fn_KIB_B_Sensus</v>
      </c>
      <c r="AC906" s="79" t="str">
        <f t="shared" si="111"/>
        <v>update Ta_Fn_KIB_B_Sensus set sensus = 1 where idpemda = '10020010012001092'</v>
      </c>
      <c r="AD906" s="79">
        <f>ROWS($B$13:B906)</f>
        <v>894</v>
      </c>
      <c r="AE906" s="79" t="str">
        <f>IF(W906='kk4-7'!$A$1, AD906, "")</f>
        <v/>
      </c>
      <c r="AF906" s="79" t="str">
        <f t="shared" si="112"/>
        <v/>
      </c>
    </row>
    <row r="907" spans="1:32" x14ac:dyDescent="0.25">
      <c r="A907" s="122">
        <f t="shared" si="113"/>
        <v>895</v>
      </c>
      <c r="B907" s="80" t="s">
        <v>1793</v>
      </c>
      <c r="C907" s="122">
        <v>2</v>
      </c>
      <c r="D907" s="79" t="s">
        <v>1714</v>
      </c>
      <c r="E907" s="79" t="s">
        <v>1715</v>
      </c>
      <c r="F907" s="120">
        <v>60</v>
      </c>
      <c r="G907" s="79">
        <v>2021</v>
      </c>
      <c r="H907" s="81" t="s">
        <v>1783</v>
      </c>
      <c r="I907" s="81" t="s">
        <v>1784</v>
      </c>
      <c r="J907" s="81" t="s">
        <v>114</v>
      </c>
      <c r="K907" s="79" t="s">
        <v>1785</v>
      </c>
      <c r="L907" s="116" t="s">
        <v>1786</v>
      </c>
      <c r="N907" s="79" t="s">
        <v>149</v>
      </c>
      <c r="O907" s="166">
        <v>1</v>
      </c>
      <c r="P907" s="83">
        <v>11050000</v>
      </c>
      <c r="Q907" s="79" t="s">
        <v>1787</v>
      </c>
      <c r="S907" s="122">
        <v>1</v>
      </c>
      <c r="T907" s="117">
        <v>22</v>
      </c>
      <c r="V907" s="79" t="str">
        <f>IF(AND(C907=2, T907&lt;&gt;""), _xlfn.IFNA(VLOOKUP(T907,'kk1'!$B$10:$C$109, 2, FALSE), ""), "")</f>
        <v>Balai Penyuluh NGARGOYOSO</v>
      </c>
      <c r="W907" s="117">
        <v>1</v>
      </c>
      <c r="X907" s="79" t="str">
        <f t="shared" si="106"/>
        <v>Baik</v>
      </c>
      <c r="Y907" s="79" t="str">
        <f t="shared" si="107"/>
        <v>Benar</v>
      </c>
      <c r="Z907" s="79">
        <f t="shared" si="108"/>
        <v>1</v>
      </c>
      <c r="AA907" s="79" t="str">
        <f t="shared" si="109"/>
        <v>update ta_kib_b set kd_ruang = 22 where idpemda = '10020010012001093'</v>
      </c>
      <c r="AB907" s="79" t="str">
        <f t="shared" si="110"/>
        <v>Ta_Fn_KIB_B_Sensus</v>
      </c>
      <c r="AC907" s="79" t="str">
        <f t="shared" si="111"/>
        <v>update Ta_Fn_KIB_B_Sensus set sensus = 1 where idpemda = '10020010012001093'</v>
      </c>
      <c r="AD907" s="79">
        <f>ROWS($B$13:B907)</f>
        <v>895</v>
      </c>
      <c r="AE907" s="79" t="str">
        <f>IF(W907='kk4-7'!$A$1, AD907, "")</f>
        <v/>
      </c>
      <c r="AF907" s="79" t="str">
        <f t="shared" si="112"/>
        <v/>
      </c>
    </row>
    <row r="908" spans="1:32" x14ac:dyDescent="0.25">
      <c r="A908" s="122">
        <f t="shared" si="113"/>
        <v>896</v>
      </c>
      <c r="B908" s="80" t="s">
        <v>1794</v>
      </c>
      <c r="C908" s="122">
        <v>2</v>
      </c>
      <c r="D908" s="79" t="s">
        <v>1714</v>
      </c>
      <c r="E908" s="79" t="s">
        <v>1715</v>
      </c>
      <c r="F908" s="120">
        <v>61</v>
      </c>
      <c r="G908" s="79">
        <v>2021</v>
      </c>
      <c r="H908" s="81" t="s">
        <v>1783</v>
      </c>
      <c r="I908" s="81" t="s">
        <v>1784</v>
      </c>
      <c r="J908" s="81" t="s">
        <v>114</v>
      </c>
      <c r="K908" s="79" t="s">
        <v>1785</v>
      </c>
      <c r="L908" s="116" t="s">
        <v>1786</v>
      </c>
      <c r="N908" s="79" t="s">
        <v>149</v>
      </c>
      <c r="O908" s="166">
        <v>1</v>
      </c>
      <c r="P908" s="83">
        <v>11050000</v>
      </c>
      <c r="Q908" s="79" t="s">
        <v>1787</v>
      </c>
      <c r="S908" s="122">
        <v>1</v>
      </c>
      <c r="T908" s="117">
        <v>24</v>
      </c>
      <c r="V908" s="79" t="str">
        <f>IF(AND(C908=2, T908&lt;&gt;""), _xlfn.IFNA(VLOOKUP(T908,'kk1'!$B$10:$C$109, 2, FALSE), ""), "")</f>
        <v>Balai Penyuluh KARANGANYAR</v>
      </c>
      <c r="W908" s="117">
        <v>1</v>
      </c>
      <c r="X908" s="79" t="str">
        <f t="shared" si="106"/>
        <v>Baik</v>
      </c>
      <c r="Y908" s="79" t="str">
        <f t="shared" si="107"/>
        <v>Benar</v>
      </c>
      <c r="Z908" s="79">
        <f t="shared" si="108"/>
        <v>1</v>
      </c>
      <c r="AA908" s="79" t="str">
        <f t="shared" si="109"/>
        <v>update ta_kib_b set kd_ruang = 24 where idpemda = '10020010012001094'</v>
      </c>
      <c r="AB908" s="79" t="str">
        <f t="shared" si="110"/>
        <v>Ta_Fn_KIB_B_Sensus</v>
      </c>
      <c r="AC908" s="79" t="str">
        <f t="shared" si="111"/>
        <v>update Ta_Fn_KIB_B_Sensus set sensus = 1 where idpemda = '10020010012001094'</v>
      </c>
      <c r="AD908" s="79">
        <f>ROWS($B$13:B908)</f>
        <v>896</v>
      </c>
      <c r="AE908" s="79" t="str">
        <f>IF(W908='kk4-7'!$A$1, AD908, "")</f>
        <v/>
      </c>
      <c r="AF908" s="79" t="str">
        <f t="shared" si="112"/>
        <v/>
      </c>
    </row>
    <row r="909" spans="1:32" x14ac:dyDescent="0.25">
      <c r="A909" s="122">
        <f t="shared" si="113"/>
        <v>897</v>
      </c>
      <c r="B909" s="80" t="s">
        <v>1795</v>
      </c>
      <c r="C909" s="122">
        <v>2</v>
      </c>
      <c r="D909" s="79" t="s">
        <v>1714</v>
      </c>
      <c r="E909" s="79" t="s">
        <v>1715</v>
      </c>
      <c r="F909" s="120">
        <v>62</v>
      </c>
      <c r="G909" s="79">
        <v>2021</v>
      </c>
      <c r="H909" s="81" t="s">
        <v>1783</v>
      </c>
      <c r="I909" s="81" t="s">
        <v>1784</v>
      </c>
      <c r="J909" s="81" t="s">
        <v>114</v>
      </c>
      <c r="K909" s="79" t="s">
        <v>1785</v>
      </c>
      <c r="L909" s="116" t="s">
        <v>1786</v>
      </c>
      <c r="N909" s="79" t="s">
        <v>149</v>
      </c>
      <c r="O909" s="166">
        <v>1</v>
      </c>
      <c r="P909" s="83">
        <v>11050000</v>
      </c>
      <c r="Q909" s="79" t="s">
        <v>1787</v>
      </c>
      <c r="S909" s="122">
        <v>1</v>
      </c>
      <c r="T909" s="117">
        <v>25</v>
      </c>
      <c r="V909" s="79" t="str">
        <f>IF(AND(C909=2, T909&lt;&gt;""), _xlfn.IFNA(VLOOKUP(T909,'kk1'!$B$10:$C$109, 2, FALSE), ""), "")</f>
        <v>Balai Penyuluh TASIKMADU</v>
      </c>
      <c r="W909" s="117">
        <v>1</v>
      </c>
      <c r="X909" s="79" t="str">
        <f t="shared" si="106"/>
        <v>Baik</v>
      </c>
      <c r="Y909" s="79" t="str">
        <f t="shared" si="107"/>
        <v>Benar</v>
      </c>
      <c r="Z909" s="79">
        <f t="shared" si="108"/>
        <v>1</v>
      </c>
      <c r="AA909" s="79" t="str">
        <f t="shared" si="109"/>
        <v>update ta_kib_b set kd_ruang = 25 where idpemda = '10020010012001095'</v>
      </c>
      <c r="AB909" s="79" t="str">
        <f t="shared" si="110"/>
        <v>Ta_Fn_KIB_B_Sensus</v>
      </c>
      <c r="AC909" s="79" t="str">
        <f t="shared" si="111"/>
        <v>update Ta_Fn_KIB_B_Sensus set sensus = 1 where idpemda = '10020010012001095'</v>
      </c>
      <c r="AD909" s="79">
        <f>ROWS($B$13:B909)</f>
        <v>897</v>
      </c>
      <c r="AE909" s="79" t="str">
        <f>IF(W909='kk4-7'!$A$1, AD909, "")</f>
        <v/>
      </c>
      <c r="AF909" s="79" t="str">
        <f t="shared" si="112"/>
        <v/>
      </c>
    </row>
    <row r="910" spans="1:32" x14ac:dyDescent="0.25">
      <c r="A910" s="122">
        <f t="shared" si="113"/>
        <v>898</v>
      </c>
      <c r="B910" s="80" t="s">
        <v>1796</v>
      </c>
      <c r="C910" s="122">
        <v>2</v>
      </c>
      <c r="D910" s="79" t="s">
        <v>1714</v>
      </c>
      <c r="E910" s="79" t="s">
        <v>1715</v>
      </c>
      <c r="F910" s="120">
        <v>63</v>
      </c>
      <c r="G910" s="79">
        <v>2021</v>
      </c>
      <c r="H910" s="81" t="s">
        <v>1783</v>
      </c>
      <c r="I910" s="81" t="s">
        <v>1784</v>
      </c>
      <c r="J910" s="81" t="s">
        <v>114</v>
      </c>
      <c r="K910" s="79" t="s">
        <v>1785</v>
      </c>
      <c r="L910" s="116" t="s">
        <v>1786</v>
      </c>
      <c r="N910" s="79" t="s">
        <v>149</v>
      </c>
      <c r="O910" s="166">
        <v>1</v>
      </c>
      <c r="P910" s="83">
        <v>11050000</v>
      </c>
      <c r="Q910" s="79" t="s">
        <v>1787</v>
      </c>
      <c r="S910" s="122">
        <v>1</v>
      </c>
      <c r="T910" s="117">
        <v>27</v>
      </c>
      <c r="V910" s="79" t="str">
        <f>IF(AND(C910=2, T910&lt;&gt;""), _xlfn.IFNA(VLOOKUP(T910,'kk1'!$B$10:$C$109, 2, FALSE), ""), "")</f>
        <v>Balai Penyuluh COLOMADU</v>
      </c>
      <c r="W910" s="117">
        <v>1</v>
      </c>
      <c r="X910" s="79" t="str">
        <f t="shared" ref="X910:X973" si="114">IF(W910=1,"Baik",IF(W910=2,"Kurang Baik",IF(W910=3,"Rusak Berat",IF(W910=4,"Tidak Ditemukan",""))))</f>
        <v>Baik</v>
      </c>
      <c r="Y910" s="79" t="str">
        <f t="shared" ref="Y910:Y973" si="115">IF(W910="", "Belum diisi", IF(OR(W910=1, W910=2, W910=3, W910=4), IF(W910&lt;S910, "Salah", "Benar"), "Salah" ))</f>
        <v>Benar</v>
      </c>
      <c r="Z910" s="79">
        <f t="shared" ref="Z910:Z973" si="116">IF(OR(W910="", Y910="Salah"), 0, 1)</f>
        <v>1</v>
      </c>
      <c r="AA910" s="79" t="str">
        <f t="shared" ref="AA910:AA973" si="117">IF(AND(C910=2, T910&lt;&gt;""), "update ta_kib_b set kd_ruang = "&amp;T910&amp;" where idpemda = '"&amp;B910&amp;"'", "")</f>
        <v>update ta_kib_b set kd_ruang = 27 where idpemda = '10020010012001096'</v>
      </c>
      <c r="AB910" s="79" t="str">
        <f t="shared" ref="AB910:AB973" si="118">IF(C910=1, "Ta_Fn_KIB_A_Sensus", IF(C910=2, "Ta_Fn_KIB_B_Sensus", IF(C910=3, "Ta_Fn_KIB_C_Sensus", IF(C910=4, "Ta_Fn_KIB_D_Sensus", IF(C910=5, "Ta_Fn_KIB_E_Sensus", "")))))</f>
        <v>Ta_Fn_KIB_B_Sensus</v>
      </c>
      <c r="AC910" s="79" t="str">
        <f t="shared" ref="AC910:AC973" si="119">IF(AND(W910&lt;&gt;"", AB910&lt;&gt;""), "update "&amp;AB910&amp;" set sensus = "&amp;W910&amp;" where idpemda = '"&amp;B910&amp;"'", "")</f>
        <v>update Ta_Fn_KIB_B_Sensus set sensus = 1 where idpemda = '10020010012001096'</v>
      </c>
      <c r="AD910" s="79">
        <f>ROWS($B$13:B910)</f>
        <v>898</v>
      </c>
      <c r="AE910" s="79" t="str">
        <f>IF(W910='kk4-7'!$A$1, AD910, "")</f>
        <v/>
      </c>
      <c r="AF910" s="79" t="str">
        <f t="shared" ref="AF910:AF973" si="120">IFERROR(SMALL($AE$13:$AE$1063, AD910), "")</f>
        <v/>
      </c>
    </row>
    <row r="911" spans="1:32" x14ac:dyDescent="0.25">
      <c r="A911" s="122">
        <f t="shared" ref="A911:A974" si="121">IF(B911&lt;&gt;"", A910+1, "")</f>
        <v>899</v>
      </c>
      <c r="B911" s="80" t="s">
        <v>1797</v>
      </c>
      <c r="C911" s="122">
        <v>2</v>
      </c>
      <c r="D911" s="79" t="s">
        <v>1714</v>
      </c>
      <c r="E911" s="79" t="s">
        <v>1715</v>
      </c>
      <c r="F911" s="120">
        <v>64</v>
      </c>
      <c r="G911" s="79">
        <v>2021</v>
      </c>
      <c r="H911" s="81" t="s">
        <v>1783</v>
      </c>
      <c r="I911" s="81" t="s">
        <v>1784</v>
      </c>
      <c r="J911" s="81" t="s">
        <v>114</v>
      </c>
      <c r="K911" s="79" t="s">
        <v>1785</v>
      </c>
      <c r="L911" s="116" t="s">
        <v>1786</v>
      </c>
      <c r="N911" s="79" t="s">
        <v>149</v>
      </c>
      <c r="O911" s="166">
        <v>1</v>
      </c>
      <c r="P911" s="83">
        <v>11050000</v>
      </c>
      <c r="Q911" s="79" t="s">
        <v>1787</v>
      </c>
      <c r="S911" s="122">
        <v>1</v>
      </c>
      <c r="T911" s="117">
        <v>28</v>
      </c>
      <c r="V911" s="79" t="str">
        <f>IF(AND(C911=2, T911&lt;&gt;""), _xlfn.IFNA(VLOOKUP(T911,'kk1'!$B$10:$C$109, 2, FALSE), ""), "")</f>
        <v>Balai Penyuluh GONDANGREJO</v>
      </c>
      <c r="W911" s="117">
        <v>1</v>
      </c>
      <c r="X911" s="79" t="str">
        <f t="shared" si="114"/>
        <v>Baik</v>
      </c>
      <c r="Y911" s="79" t="str">
        <f t="shared" si="115"/>
        <v>Benar</v>
      </c>
      <c r="Z911" s="79">
        <f t="shared" si="116"/>
        <v>1</v>
      </c>
      <c r="AA911" s="79" t="str">
        <f t="shared" si="117"/>
        <v>update ta_kib_b set kd_ruang = 28 where idpemda = '10020010012001097'</v>
      </c>
      <c r="AB911" s="79" t="str">
        <f t="shared" si="118"/>
        <v>Ta_Fn_KIB_B_Sensus</v>
      </c>
      <c r="AC911" s="79" t="str">
        <f t="shared" si="119"/>
        <v>update Ta_Fn_KIB_B_Sensus set sensus = 1 where idpemda = '10020010012001097'</v>
      </c>
      <c r="AD911" s="79">
        <f>ROWS($B$13:B911)</f>
        <v>899</v>
      </c>
      <c r="AE911" s="79" t="str">
        <f>IF(W911='kk4-7'!$A$1, AD911, "")</f>
        <v/>
      </c>
      <c r="AF911" s="79" t="str">
        <f t="shared" si="120"/>
        <v/>
      </c>
    </row>
    <row r="912" spans="1:32" x14ac:dyDescent="0.25">
      <c r="A912" s="122">
        <f t="shared" si="121"/>
        <v>900</v>
      </c>
      <c r="B912" s="80" t="s">
        <v>1798</v>
      </c>
      <c r="C912" s="122">
        <v>2</v>
      </c>
      <c r="D912" s="79" t="s">
        <v>1714</v>
      </c>
      <c r="E912" s="79" t="s">
        <v>1715</v>
      </c>
      <c r="F912" s="120">
        <v>65</v>
      </c>
      <c r="G912" s="79">
        <v>2021</v>
      </c>
      <c r="H912" s="81" t="s">
        <v>1783</v>
      </c>
      <c r="I912" s="81" t="s">
        <v>1784</v>
      </c>
      <c r="J912" s="81" t="s">
        <v>114</v>
      </c>
      <c r="K912" s="79" t="s">
        <v>1785</v>
      </c>
      <c r="L912" s="116" t="s">
        <v>1786</v>
      </c>
      <c r="N912" s="79" t="s">
        <v>149</v>
      </c>
      <c r="O912" s="166">
        <v>1</v>
      </c>
      <c r="P912" s="83">
        <v>11050000</v>
      </c>
      <c r="Q912" s="79" t="s">
        <v>1787</v>
      </c>
      <c r="S912" s="122">
        <v>1</v>
      </c>
      <c r="T912" s="117">
        <v>29</v>
      </c>
      <c r="V912" s="79" t="str">
        <f>IF(AND(C912=2, T912&lt;&gt;""), _xlfn.IFNA(VLOOKUP(T912,'kk1'!$B$10:$C$109, 2, FALSE), ""), "")</f>
        <v>Balai Penyuluh KEBAKKRAMAT</v>
      </c>
      <c r="W912" s="117">
        <v>1</v>
      </c>
      <c r="X912" s="79" t="str">
        <f t="shared" si="114"/>
        <v>Baik</v>
      </c>
      <c r="Y912" s="79" t="str">
        <f t="shared" si="115"/>
        <v>Benar</v>
      </c>
      <c r="Z912" s="79">
        <f t="shared" si="116"/>
        <v>1</v>
      </c>
      <c r="AA912" s="79" t="str">
        <f t="shared" si="117"/>
        <v>update ta_kib_b set kd_ruang = 29 where idpemda = '10020010012001098'</v>
      </c>
      <c r="AB912" s="79" t="str">
        <f t="shared" si="118"/>
        <v>Ta_Fn_KIB_B_Sensus</v>
      </c>
      <c r="AC912" s="79" t="str">
        <f t="shared" si="119"/>
        <v>update Ta_Fn_KIB_B_Sensus set sensus = 1 where idpemda = '10020010012001098'</v>
      </c>
      <c r="AD912" s="79">
        <f>ROWS($B$13:B912)</f>
        <v>900</v>
      </c>
      <c r="AE912" s="79" t="str">
        <f>IF(W912='kk4-7'!$A$1, AD912, "")</f>
        <v/>
      </c>
      <c r="AF912" s="79" t="str">
        <f t="shared" si="120"/>
        <v/>
      </c>
    </row>
    <row r="913" spans="1:32" x14ac:dyDescent="0.25">
      <c r="A913" s="122">
        <f t="shared" si="121"/>
        <v>901</v>
      </c>
      <c r="B913" s="80" t="s">
        <v>1799</v>
      </c>
      <c r="C913" s="122">
        <v>2</v>
      </c>
      <c r="D913" s="79" t="s">
        <v>1714</v>
      </c>
      <c r="E913" s="79" t="s">
        <v>1715</v>
      </c>
      <c r="F913" s="120">
        <v>66</v>
      </c>
      <c r="G913" s="79">
        <v>2021</v>
      </c>
      <c r="H913" s="81" t="s">
        <v>1783</v>
      </c>
      <c r="I913" s="81" t="s">
        <v>1784</v>
      </c>
      <c r="J913" s="81" t="s">
        <v>114</v>
      </c>
      <c r="K913" s="79" t="s">
        <v>1785</v>
      </c>
      <c r="L913" s="116" t="s">
        <v>1786</v>
      </c>
      <c r="N913" s="79" t="s">
        <v>149</v>
      </c>
      <c r="O913" s="166">
        <v>1</v>
      </c>
      <c r="P913" s="83">
        <v>11050000</v>
      </c>
      <c r="Q913" s="79" t="s">
        <v>1787</v>
      </c>
      <c r="S913" s="122">
        <v>1</v>
      </c>
      <c r="T913" s="117">
        <v>30</v>
      </c>
      <c r="V913" s="79" t="str">
        <f>IF(AND(C913=2, T913&lt;&gt;""), _xlfn.IFNA(VLOOKUP(T913,'kk1'!$B$10:$C$109, 2, FALSE), ""), "")</f>
        <v>Balai Penyuluh MOJOGEDANG</v>
      </c>
      <c r="W913" s="117">
        <v>1</v>
      </c>
      <c r="X913" s="79" t="str">
        <f t="shared" si="114"/>
        <v>Baik</v>
      </c>
      <c r="Y913" s="79" t="str">
        <f t="shared" si="115"/>
        <v>Benar</v>
      </c>
      <c r="Z913" s="79">
        <f t="shared" si="116"/>
        <v>1</v>
      </c>
      <c r="AA913" s="79" t="str">
        <f t="shared" si="117"/>
        <v>update ta_kib_b set kd_ruang = 30 where idpemda = '10020010012001099'</v>
      </c>
      <c r="AB913" s="79" t="str">
        <f t="shared" si="118"/>
        <v>Ta_Fn_KIB_B_Sensus</v>
      </c>
      <c r="AC913" s="79" t="str">
        <f t="shared" si="119"/>
        <v>update Ta_Fn_KIB_B_Sensus set sensus = 1 where idpemda = '10020010012001099'</v>
      </c>
      <c r="AD913" s="79">
        <f>ROWS($B$13:B913)</f>
        <v>901</v>
      </c>
      <c r="AE913" s="79" t="str">
        <f>IF(W913='kk4-7'!$A$1, AD913, "")</f>
        <v/>
      </c>
      <c r="AF913" s="79" t="str">
        <f t="shared" si="120"/>
        <v/>
      </c>
    </row>
    <row r="914" spans="1:32" x14ac:dyDescent="0.25">
      <c r="A914" s="122">
        <f t="shared" si="121"/>
        <v>902</v>
      </c>
      <c r="B914" s="80" t="s">
        <v>1800</v>
      </c>
      <c r="C914" s="122">
        <v>2</v>
      </c>
      <c r="D914" s="79" t="s">
        <v>1714</v>
      </c>
      <c r="E914" s="79" t="s">
        <v>1715</v>
      </c>
      <c r="F914" s="120">
        <v>67</v>
      </c>
      <c r="G914" s="79">
        <v>2021</v>
      </c>
      <c r="H914" s="81" t="s">
        <v>1783</v>
      </c>
      <c r="I914" s="81" t="s">
        <v>1784</v>
      </c>
      <c r="J914" s="81" t="s">
        <v>114</v>
      </c>
      <c r="K914" s="79" t="s">
        <v>1785</v>
      </c>
      <c r="L914" s="116" t="s">
        <v>1786</v>
      </c>
      <c r="N914" s="79" t="s">
        <v>149</v>
      </c>
      <c r="O914" s="166">
        <v>1</v>
      </c>
      <c r="P914" s="83">
        <v>11050000</v>
      </c>
      <c r="Q914" s="79" t="s">
        <v>1787</v>
      </c>
      <c r="S914" s="122">
        <v>1</v>
      </c>
      <c r="T914" s="117">
        <v>31</v>
      </c>
      <c r="V914" s="79" t="str">
        <f>IF(AND(C914=2, T914&lt;&gt;""), _xlfn.IFNA(VLOOKUP(T914,'kk1'!$B$10:$C$109, 2, FALSE), ""), "")</f>
        <v>Balai Penyuluh KERJO</v>
      </c>
      <c r="W914" s="117">
        <v>1</v>
      </c>
      <c r="X914" s="79" t="str">
        <f t="shared" si="114"/>
        <v>Baik</v>
      </c>
      <c r="Y914" s="79" t="str">
        <f t="shared" si="115"/>
        <v>Benar</v>
      </c>
      <c r="Z914" s="79">
        <f t="shared" si="116"/>
        <v>1</v>
      </c>
      <c r="AA914" s="79" t="str">
        <f t="shared" si="117"/>
        <v>update ta_kib_b set kd_ruang = 31 where idpemda = '10020010012001100'</v>
      </c>
      <c r="AB914" s="79" t="str">
        <f t="shared" si="118"/>
        <v>Ta_Fn_KIB_B_Sensus</v>
      </c>
      <c r="AC914" s="79" t="str">
        <f t="shared" si="119"/>
        <v>update Ta_Fn_KIB_B_Sensus set sensus = 1 where idpemda = '10020010012001100'</v>
      </c>
      <c r="AD914" s="79">
        <f>ROWS($B$13:B914)</f>
        <v>902</v>
      </c>
      <c r="AE914" s="79" t="str">
        <f>IF(W914='kk4-7'!$A$1, AD914, "")</f>
        <v/>
      </c>
      <c r="AF914" s="79" t="str">
        <f t="shared" si="120"/>
        <v/>
      </c>
    </row>
    <row r="915" spans="1:32" x14ac:dyDescent="0.25">
      <c r="A915" s="122">
        <f t="shared" si="121"/>
        <v>903</v>
      </c>
      <c r="B915" s="80" t="s">
        <v>1801</v>
      </c>
      <c r="C915" s="122">
        <v>2</v>
      </c>
      <c r="D915" s="79" t="s">
        <v>1714</v>
      </c>
      <c r="E915" s="79" t="s">
        <v>1715</v>
      </c>
      <c r="F915" s="120">
        <v>68</v>
      </c>
      <c r="G915" s="79">
        <v>2021</v>
      </c>
      <c r="H915" s="81" t="s">
        <v>1783</v>
      </c>
      <c r="I915" s="81" t="s">
        <v>1784</v>
      </c>
      <c r="J915" s="81" t="s">
        <v>114</v>
      </c>
      <c r="K915" s="79" t="s">
        <v>1785</v>
      </c>
      <c r="L915" s="116" t="s">
        <v>1786</v>
      </c>
      <c r="N915" s="79" t="s">
        <v>149</v>
      </c>
      <c r="O915" s="166">
        <v>1</v>
      </c>
      <c r="P915" s="83">
        <v>11050000</v>
      </c>
      <c r="Q915" s="79" t="s">
        <v>1787</v>
      </c>
      <c r="S915" s="122">
        <v>1</v>
      </c>
      <c r="T915" s="117">
        <v>32</v>
      </c>
      <c r="V915" s="79" t="str">
        <f>IF(AND(C915=2, T915&lt;&gt;""), _xlfn.IFNA(VLOOKUP(T915,'kk1'!$B$10:$C$109, 2, FALSE), ""), "")</f>
        <v>Balai Penyuluh JENAWI</v>
      </c>
      <c r="W915" s="117">
        <v>1</v>
      </c>
      <c r="X915" s="79" t="str">
        <f t="shared" si="114"/>
        <v>Baik</v>
      </c>
      <c r="Y915" s="79" t="str">
        <f t="shared" si="115"/>
        <v>Benar</v>
      </c>
      <c r="Z915" s="79">
        <f t="shared" si="116"/>
        <v>1</v>
      </c>
      <c r="AA915" s="79" t="str">
        <f t="shared" si="117"/>
        <v>update ta_kib_b set kd_ruang = 32 where idpemda = '10020010012001101'</v>
      </c>
      <c r="AB915" s="79" t="str">
        <f t="shared" si="118"/>
        <v>Ta_Fn_KIB_B_Sensus</v>
      </c>
      <c r="AC915" s="79" t="str">
        <f t="shared" si="119"/>
        <v>update Ta_Fn_KIB_B_Sensus set sensus = 1 where idpemda = '10020010012001101'</v>
      </c>
      <c r="AD915" s="79">
        <f>ROWS($B$13:B915)</f>
        <v>903</v>
      </c>
      <c r="AE915" s="79" t="str">
        <f>IF(W915='kk4-7'!$A$1, AD915, "")</f>
        <v/>
      </c>
      <c r="AF915" s="79" t="str">
        <f t="shared" si="120"/>
        <v/>
      </c>
    </row>
    <row r="916" spans="1:32" x14ac:dyDescent="0.25">
      <c r="A916" s="122">
        <f t="shared" si="121"/>
        <v>904</v>
      </c>
      <c r="B916" s="80" t="s">
        <v>1802</v>
      </c>
      <c r="C916" s="122">
        <v>2</v>
      </c>
      <c r="D916" s="79" t="s">
        <v>1803</v>
      </c>
      <c r="E916" s="79" t="s">
        <v>1804</v>
      </c>
      <c r="F916" s="120">
        <v>1</v>
      </c>
      <c r="G916" s="79">
        <v>2006</v>
      </c>
      <c r="H916" s="81" t="s">
        <v>1805</v>
      </c>
      <c r="I916" s="81" t="s">
        <v>1806</v>
      </c>
      <c r="J916" s="81" t="s">
        <v>114</v>
      </c>
      <c r="K916" s="79" t="s">
        <v>594</v>
      </c>
      <c r="L916" s="116" t="s">
        <v>114</v>
      </c>
      <c r="N916" s="79" t="s">
        <v>149</v>
      </c>
      <c r="O916" s="166">
        <v>1</v>
      </c>
      <c r="P916" s="83">
        <v>1930000</v>
      </c>
      <c r="S916" s="122">
        <v>1</v>
      </c>
      <c r="T916" s="117">
        <v>9</v>
      </c>
      <c r="V916" s="79" t="str">
        <f>IF(AND(C916=2, T916&lt;&gt;""), _xlfn.IFNA(VLOOKUP(T916,'kk1'!$B$10:$C$109, 2, FALSE), ""), "")</f>
        <v>Ruang Gudang 1</v>
      </c>
      <c r="X916" s="79" t="str">
        <f t="shared" si="114"/>
        <v/>
      </c>
      <c r="Y916" s="79" t="str">
        <f t="shared" si="115"/>
        <v>Belum diisi</v>
      </c>
      <c r="Z916" s="79">
        <f t="shared" si="116"/>
        <v>0</v>
      </c>
      <c r="AA916" s="79" t="str">
        <f t="shared" si="117"/>
        <v>update ta_kib_b set kd_ruang = 9 where idpemda = '10020010012000585'</v>
      </c>
      <c r="AB916" s="79" t="str">
        <f t="shared" si="118"/>
        <v>Ta_Fn_KIB_B_Sensus</v>
      </c>
      <c r="AC916" s="79" t="str">
        <f t="shared" si="119"/>
        <v/>
      </c>
      <c r="AD916" s="79">
        <f>ROWS($B$13:B916)</f>
        <v>904</v>
      </c>
      <c r="AE916" s="79">
        <f>IF(W916='kk4-7'!$A$1, AD916, "")</f>
        <v>904</v>
      </c>
      <c r="AF916" s="79" t="str">
        <f t="shared" si="120"/>
        <v/>
      </c>
    </row>
    <row r="917" spans="1:32" x14ac:dyDescent="0.25">
      <c r="A917" s="122">
        <f t="shared" si="121"/>
        <v>905</v>
      </c>
      <c r="B917" s="80" t="s">
        <v>1807</v>
      </c>
      <c r="C917" s="122">
        <v>2</v>
      </c>
      <c r="D917" s="79" t="s">
        <v>1803</v>
      </c>
      <c r="E917" s="79" t="s">
        <v>1804</v>
      </c>
      <c r="F917" s="120">
        <v>2</v>
      </c>
      <c r="G917" s="79">
        <v>2007</v>
      </c>
      <c r="H917" s="81" t="s">
        <v>1808</v>
      </c>
      <c r="I917" s="81" t="s">
        <v>1809</v>
      </c>
      <c r="J917" s="81" t="s">
        <v>114</v>
      </c>
      <c r="L917" s="116" t="s">
        <v>1164</v>
      </c>
      <c r="N917" s="79" t="s">
        <v>149</v>
      </c>
      <c r="O917" s="166">
        <v>1</v>
      </c>
      <c r="P917" s="83">
        <v>12500000</v>
      </c>
      <c r="S917" s="122">
        <v>1</v>
      </c>
      <c r="T917" s="117">
        <v>8</v>
      </c>
      <c r="V917" s="79" t="str">
        <f>IF(AND(C917=2, T917&lt;&gt;""), _xlfn.IFNA(VLOOKUP(T917,'kk1'!$B$10:$C$109, 2, FALSE), ""), "")</f>
        <v>Ruang Sekretariat</v>
      </c>
      <c r="X917" s="79" t="str">
        <f t="shared" si="114"/>
        <v/>
      </c>
      <c r="Y917" s="79" t="str">
        <f t="shared" si="115"/>
        <v>Belum diisi</v>
      </c>
      <c r="Z917" s="79">
        <f t="shared" si="116"/>
        <v>0</v>
      </c>
      <c r="AA917" s="79" t="str">
        <f t="shared" si="117"/>
        <v>update ta_kib_b set kd_ruang = 8 where idpemda = '10020010012000586'</v>
      </c>
      <c r="AB917" s="79" t="str">
        <f t="shared" si="118"/>
        <v>Ta_Fn_KIB_B_Sensus</v>
      </c>
      <c r="AC917" s="79" t="str">
        <f t="shared" si="119"/>
        <v/>
      </c>
      <c r="AD917" s="79">
        <f>ROWS($B$13:B917)</f>
        <v>905</v>
      </c>
      <c r="AE917" s="79">
        <f>IF(W917='kk4-7'!$A$1, AD917, "")</f>
        <v>905</v>
      </c>
      <c r="AF917" s="79" t="str">
        <f t="shared" si="120"/>
        <v/>
      </c>
    </row>
    <row r="918" spans="1:32" x14ac:dyDescent="0.25">
      <c r="A918" s="122">
        <f t="shared" si="121"/>
        <v>906</v>
      </c>
      <c r="B918" s="80" t="s">
        <v>1810</v>
      </c>
      <c r="C918" s="122">
        <v>2</v>
      </c>
      <c r="D918" s="79" t="s">
        <v>1803</v>
      </c>
      <c r="E918" s="79" t="s">
        <v>1804</v>
      </c>
      <c r="F918" s="120">
        <v>3</v>
      </c>
      <c r="G918" s="79">
        <v>2009</v>
      </c>
      <c r="H918" s="81" t="s">
        <v>1811</v>
      </c>
      <c r="I918" s="81" t="s">
        <v>1812</v>
      </c>
      <c r="J918" s="81" t="s">
        <v>114</v>
      </c>
      <c r="K918" s="79" t="s">
        <v>656</v>
      </c>
      <c r="L918" s="116" t="s">
        <v>114</v>
      </c>
      <c r="N918" s="79" t="s">
        <v>149</v>
      </c>
      <c r="O918" s="166">
        <v>1</v>
      </c>
      <c r="P918" s="83">
        <v>10150000</v>
      </c>
      <c r="S918" s="122">
        <v>1</v>
      </c>
      <c r="T918" s="117">
        <v>18</v>
      </c>
      <c r="V918" s="79" t="str">
        <f>IF(AND(C918=2, T918&lt;&gt;""), _xlfn.IFNA(VLOOKUP(T918,'kk1'!$B$10:$C$109, 2, FALSE), ""), "")</f>
        <v>Balai Penyuluh JUMAPOLO</v>
      </c>
      <c r="W918" s="117">
        <v>3</v>
      </c>
      <c r="X918" s="79" t="str">
        <f t="shared" si="114"/>
        <v>Rusak Berat</v>
      </c>
      <c r="Y918" s="79" t="str">
        <f t="shared" si="115"/>
        <v>Benar</v>
      </c>
      <c r="Z918" s="79">
        <f t="shared" si="116"/>
        <v>1</v>
      </c>
      <c r="AA918" s="79" t="str">
        <f t="shared" si="117"/>
        <v>update ta_kib_b set kd_ruang = 18 where idpemda = '10020010012000587'</v>
      </c>
      <c r="AB918" s="79" t="str">
        <f t="shared" si="118"/>
        <v>Ta_Fn_KIB_B_Sensus</v>
      </c>
      <c r="AC918" s="79" t="str">
        <f t="shared" si="119"/>
        <v>update Ta_Fn_KIB_B_Sensus set sensus = 3 where idpemda = '10020010012000587'</v>
      </c>
      <c r="AD918" s="79">
        <f>ROWS($B$13:B918)</f>
        <v>906</v>
      </c>
      <c r="AE918" s="79" t="str">
        <f>IF(W918='kk4-7'!$A$1, AD918, "")</f>
        <v/>
      </c>
      <c r="AF918" s="79" t="str">
        <f t="shared" si="120"/>
        <v/>
      </c>
    </row>
    <row r="919" spans="1:32" x14ac:dyDescent="0.25">
      <c r="A919" s="122">
        <f t="shared" si="121"/>
        <v>907</v>
      </c>
      <c r="B919" s="80" t="s">
        <v>1813</v>
      </c>
      <c r="C919" s="122">
        <v>2</v>
      </c>
      <c r="D919" s="79" t="s">
        <v>1803</v>
      </c>
      <c r="E919" s="79" t="s">
        <v>1804</v>
      </c>
      <c r="F919" s="120">
        <v>4</v>
      </c>
      <c r="G919" s="79">
        <v>2009</v>
      </c>
      <c r="H919" s="81" t="s">
        <v>1811</v>
      </c>
      <c r="I919" s="81" t="s">
        <v>1812</v>
      </c>
      <c r="J919" s="81" t="s">
        <v>114</v>
      </c>
      <c r="K919" s="79" t="s">
        <v>656</v>
      </c>
      <c r="L919" s="116" t="s">
        <v>114</v>
      </c>
      <c r="N919" s="79" t="s">
        <v>149</v>
      </c>
      <c r="O919" s="166">
        <v>1</v>
      </c>
      <c r="P919" s="83">
        <v>10150000</v>
      </c>
      <c r="S919" s="122">
        <v>1</v>
      </c>
      <c r="T919" s="117">
        <v>17</v>
      </c>
      <c r="V919" s="79" t="str">
        <f>IF(AND(C919=2, T919&lt;&gt;""), _xlfn.IFNA(VLOOKUP(T919,'kk1'!$B$10:$C$109, 2, FALSE), ""), "")</f>
        <v>Balai Penyuluh JATIYOSO</v>
      </c>
      <c r="W919" s="117">
        <v>3</v>
      </c>
      <c r="X919" s="79" t="str">
        <f t="shared" si="114"/>
        <v>Rusak Berat</v>
      </c>
      <c r="Y919" s="79" t="str">
        <f t="shared" si="115"/>
        <v>Benar</v>
      </c>
      <c r="Z919" s="79">
        <f t="shared" si="116"/>
        <v>1</v>
      </c>
      <c r="AA919" s="79" t="str">
        <f t="shared" si="117"/>
        <v>update ta_kib_b set kd_ruang = 17 where idpemda = '10020010012000588'</v>
      </c>
      <c r="AB919" s="79" t="str">
        <f t="shared" si="118"/>
        <v>Ta_Fn_KIB_B_Sensus</v>
      </c>
      <c r="AC919" s="79" t="str">
        <f t="shared" si="119"/>
        <v>update Ta_Fn_KIB_B_Sensus set sensus = 3 where idpemda = '10020010012000588'</v>
      </c>
      <c r="AD919" s="79">
        <f>ROWS($B$13:B919)</f>
        <v>907</v>
      </c>
      <c r="AE919" s="79" t="str">
        <f>IF(W919='kk4-7'!$A$1, AD919, "")</f>
        <v/>
      </c>
      <c r="AF919" s="79" t="str">
        <f t="shared" si="120"/>
        <v/>
      </c>
    </row>
    <row r="920" spans="1:32" x14ac:dyDescent="0.25">
      <c r="A920" s="122">
        <f t="shared" si="121"/>
        <v>908</v>
      </c>
      <c r="B920" s="80" t="s">
        <v>1814</v>
      </c>
      <c r="C920" s="122">
        <v>2</v>
      </c>
      <c r="D920" s="79" t="s">
        <v>1803</v>
      </c>
      <c r="E920" s="79" t="s">
        <v>1804</v>
      </c>
      <c r="F920" s="120">
        <v>5</v>
      </c>
      <c r="G920" s="79">
        <v>2009</v>
      </c>
      <c r="H920" s="81" t="s">
        <v>1811</v>
      </c>
      <c r="I920" s="81" t="s">
        <v>1812</v>
      </c>
      <c r="J920" s="81" t="s">
        <v>114</v>
      </c>
      <c r="K920" s="79" t="s">
        <v>656</v>
      </c>
      <c r="L920" s="116" t="s">
        <v>114</v>
      </c>
      <c r="N920" s="79" t="s">
        <v>149</v>
      </c>
      <c r="O920" s="166">
        <v>1</v>
      </c>
      <c r="P920" s="83">
        <v>10150000</v>
      </c>
      <c r="S920" s="122">
        <v>1</v>
      </c>
      <c r="T920" s="117">
        <v>32</v>
      </c>
      <c r="V920" s="79" t="str">
        <f>IF(AND(C920=2, T920&lt;&gt;""), _xlfn.IFNA(VLOOKUP(T920,'kk1'!$B$10:$C$109, 2, FALSE), ""), "")</f>
        <v>Balai Penyuluh JENAWI</v>
      </c>
      <c r="W920" s="117">
        <v>3</v>
      </c>
      <c r="X920" s="79" t="str">
        <f t="shared" si="114"/>
        <v>Rusak Berat</v>
      </c>
      <c r="Y920" s="79" t="str">
        <f t="shared" si="115"/>
        <v>Benar</v>
      </c>
      <c r="Z920" s="79">
        <f t="shared" si="116"/>
        <v>1</v>
      </c>
      <c r="AA920" s="79" t="str">
        <f t="shared" si="117"/>
        <v>update ta_kib_b set kd_ruang = 32 where idpemda = '10020010012000589'</v>
      </c>
      <c r="AB920" s="79" t="str">
        <f t="shared" si="118"/>
        <v>Ta_Fn_KIB_B_Sensus</v>
      </c>
      <c r="AC920" s="79" t="str">
        <f t="shared" si="119"/>
        <v>update Ta_Fn_KIB_B_Sensus set sensus = 3 where idpemda = '10020010012000589'</v>
      </c>
      <c r="AD920" s="79">
        <f>ROWS($B$13:B920)</f>
        <v>908</v>
      </c>
      <c r="AE920" s="79" t="str">
        <f>IF(W920='kk4-7'!$A$1, AD920, "")</f>
        <v/>
      </c>
      <c r="AF920" s="79" t="str">
        <f t="shared" si="120"/>
        <v/>
      </c>
    </row>
    <row r="921" spans="1:32" x14ac:dyDescent="0.25">
      <c r="A921" s="122">
        <f t="shared" si="121"/>
        <v>909</v>
      </c>
      <c r="B921" s="80" t="s">
        <v>1815</v>
      </c>
      <c r="C921" s="122">
        <v>2</v>
      </c>
      <c r="D921" s="79" t="s">
        <v>1803</v>
      </c>
      <c r="E921" s="79" t="s">
        <v>1804</v>
      </c>
      <c r="F921" s="120">
        <v>6</v>
      </c>
      <c r="G921" s="79">
        <v>2009</v>
      </c>
      <c r="H921" s="81" t="s">
        <v>1811</v>
      </c>
      <c r="I921" s="81" t="s">
        <v>1812</v>
      </c>
      <c r="J921" s="81" t="s">
        <v>114</v>
      </c>
      <c r="K921" s="79" t="s">
        <v>656</v>
      </c>
      <c r="L921" s="116" t="s">
        <v>114</v>
      </c>
      <c r="N921" s="79" t="s">
        <v>149</v>
      </c>
      <c r="O921" s="166">
        <v>1</v>
      </c>
      <c r="P921" s="83">
        <v>10150000</v>
      </c>
      <c r="S921" s="122">
        <v>1</v>
      </c>
      <c r="T921" s="117">
        <v>31</v>
      </c>
      <c r="V921" s="79" t="str">
        <f>IF(AND(C921=2, T921&lt;&gt;""), _xlfn.IFNA(VLOOKUP(T921,'kk1'!$B$10:$C$109, 2, FALSE), ""), "")</f>
        <v>Balai Penyuluh KERJO</v>
      </c>
      <c r="W921" s="117">
        <v>4</v>
      </c>
      <c r="X921" s="79" t="str">
        <f t="shared" si="114"/>
        <v>Tidak Ditemukan</v>
      </c>
      <c r="Y921" s="79" t="str">
        <f t="shared" si="115"/>
        <v>Benar</v>
      </c>
      <c r="Z921" s="79">
        <f t="shared" si="116"/>
        <v>1</v>
      </c>
      <c r="AA921" s="79" t="str">
        <f t="shared" si="117"/>
        <v>update ta_kib_b set kd_ruang = 31 where idpemda = '10020010012000590'</v>
      </c>
      <c r="AB921" s="79" t="str">
        <f t="shared" si="118"/>
        <v>Ta_Fn_KIB_B_Sensus</v>
      </c>
      <c r="AC921" s="79" t="str">
        <f t="shared" si="119"/>
        <v>update Ta_Fn_KIB_B_Sensus set sensus = 4 where idpemda = '10020010012000590'</v>
      </c>
      <c r="AD921" s="79">
        <f>ROWS($B$13:B921)</f>
        <v>909</v>
      </c>
      <c r="AE921" s="79" t="str">
        <f>IF(W921='kk4-7'!$A$1, AD921, "")</f>
        <v/>
      </c>
      <c r="AF921" s="79" t="str">
        <f t="shared" si="120"/>
        <v/>
      </c>
    </row>
    <row r="922" spans="1:32" x14ac:dyDescent="0.25">
      <c r="A922" s="122">
        <f t="shared" si="121"/>
        <v>910</v>
      </c>
      <c r="B922" s="80" t="s">
        <v>1816</v>
      </c>
      <c r="C922" s="122">
        <v>2</v>
      </c>
      <c r="D922" s="79" t="s">
        <v>1803</v>
      </c>
      <c r="E922" s="79" t="s">
        <v>1804</v>
      </c>
      <c r="F922" s="120">
        <v>7</v>
      </c>
      <c r="G922" s="79">
        <v>2009</v>
      </c>
      <c r="H922" s="81" t="s">
        <v>1811</v>
      </c>
      <c r="I922" s="81" t="s">
        <v>1812</v>
      </c>
      <c r="J922" s="81" t="s">
        <v>114</v>
      </c>
      <c r="K922" s="79" t="s">
        <v>656</v>
      </c>
      <c r="L922" s="116" t="s">
        <v>114</v>
      </c>
      <c r="N922" s="79" t="s">
        <v>149</v>
      </c>
      <c r="O922" s="166">
        <v>1</v>
      </c>
      <c r="P922" s="83">
        <v>10150000</v>
      </c>
      <c r="S922" s="122">
        <v>1</v>
      </c>
      <c r="T922" s="117">
        <v>8</v>
      </c>
      <c r="V922" s="79" t="str">
        <f>IF(AND(C922=2, T922&lt;&gt;""), _xlfn.IFNA(VLOOKUP(T922,'kk1'!$B$10:$C$109, 2, FALSE), ""), "")</f>
        <v>Ruang Sekretariat</v>
      </c>
      <c r="W922" s="117">
        <v>3</v>
      </c>
      <c r="X922" s="79" t="str">
        <f t="shared" si="114"/>
        <v>Rusak Berat</v>
      </c>
      <c r="Y922" s="79" t="str">
        <f t="shared" si="115"/>
        <v>Benar</v>
      </c>
      <c r="Z922" s="79">
        <f t="shared" si="116"/>
        <v>1</v>
      </c>
      <c r="AA922" s="79" t="str">
        <f t="shared" si="117"/>
        <v>update ta_kib_b set kd_ruang = 8 where idpemda = '10020010012000591'</v>
      </c>
      <c r="AB922" s="79" t="str">
        <f t="shared" si="118"/>
        <v>Ta_Fn_KIB_B_Sensus</v>
      </c>
      <c r="AC922" s="79" t="str">
        <f t="shared" si="119"/>
        <v>update Ta_Fn_KIB_B_Sensus set sensus = 3 where idpemda = '10020010012000591'</v>
      </c>
      <c r="AD922" s="79">
        <f>ROWS($B$13:B922)</f>
        <v>910</v>
      </c>
      <c r="AE922" s="79" t="str">
        <f>IF(W922='kk4-7'!$A$1, AD922, "")</f>
        <v/>
      </c>
      <c r="AF922" s="79" t="str">
        <f t="shared" si="120"/>
        <v/>
      </c>
    </row>
    <row r="923" spans="1:32" x14ac:dyDescent="0.25">
      <c r="A923" s="122">
        <f t="shared" si="121"/>
        <v>911</v>
      </c>
      <c r="B923" s="80" t="s">
        <v>1817</v>
      </c>
      <c r="C923" s="122">
        <v>2</v>
      </c>
      <c r="D923" s="79" t="s">
        <v>1803</v>
      </c>
      <c r="E923" s="79" t="s">
        <v>1804</v>
      </c>
      <c r="F923" s="120">
        <v>8</v>
      </c>
      <c r="G923" s="79">
        <v>2009</v>
      </c>
      <c r="H923" s="81" t="s">
        <v>1811</v>
      </c>
      <c r="I923" s="81" t="s">
        <v>1812</v>
      </c>
      <c r="J923" s="81" t="s">
        <v>114</v>
      </c>
      <c r="K923" s="79" t="s">
        <v>656</v>
      </c>
      <c r="L923" s="116" t="s">
        <v>114</v>
      </c>
      <c r="N923" s="79" t="s">
        <v>149</v>
      </c>
      <c r="O923" s="166">
        <v>1</v>
      </c>
      <c r="P923" s="83">
        <v>10150000</v>
      </c>
      <c r="S923" s="122">
        <v>1</v>
      </c>
      <c r="T923" s="117">
        <v>8</v>
      </c>
      <c r="V923" s="79" t="str">
        <f>IF(AND(C923=2, T923&lt;&gt;""), _xlfn.IFNA(VLOOKUP(T923,'kk1'!$B$10:$C$109, 2, FALSE), ""), "")</f>
        <v>Ruang Sekretariat</v>
      </c>
      <c r="W923" s="117">
        <v>3</v>
      </c>
      <c r="X923" s="79" t="str">
        <f t="shared" si="114"/>
        <v>Rusak Berat</v>
      </c>
      <c r="Y923" s="79" t="str">
        <f t="shared" si="115"/>
        <v>Benar</v>
      </c>
      <c r="Z923" s="79">
        <f t="shared" si="116"/>
        <v>1</v>
      </c>
      <c r="AA923" s="79" t="str">
        <f t="shared" si="117"/>
        <v>update ta_kib_b set kd_ruang = 8 where idpemda = '10020010012000592'</v>
      </c>
      <c r="AB923" s="79" t="str">
        <f t="shared" si="118"/>
        <v>Ta_Fn_KIB_B_Sensus</v>
      </c>
      <c r="AC923" s="79" t="str">
        <f t="shared" si="119"/>
        <v>update Ta_Fn_KIB_B_Sensus set sensus = 3 where idpemda = '10020010012000592'</v>
      </c>
      <c r="AD923" s="79">
        <f>ROWS($B$13:B923)</f>
        <v>911</v>
      </c>
      <c r="AE923" s="79" t="str">
        <f>IF(W923='kk4-7'!$A$1, AD923, "")</f>
        <v/>
      </c>
      <c r="AF923" s="79" t="str">
        <f t="shared" si="120"/>
        <v/>
      </c>
    </row>
    <row r="924" spans="1:32" x14ac:dyDescent="0.25">
      <c r="A924" s="122">
        <f t="shared" si="121"/>
        <v>912</v>
      </c>
      <c r="B924" s="80" t="s">
        <v>1818</v>
      </c>
      <c r="C924" s="122">
        <v>2</v>
      </c>
      <c r="D924" s="79" t="s">
        <v>1803</v>
      </c>
      <c r="E924" s="79" t="s">
        <v>1804</v>
      </c>
      <c r="F924" s="120">
        <v>9</v>
      </c>
      <c r="G924" s="79">
        <v>2009</v>
      </c>
      <c r="H924" s="81" t="s">
        <v>1811</v>
      </c>
      <c r="I924" s="81" t="s">
        <v>1812</v>
      </c>
      <c r="J924" s="81" t="s">
        <v>114</v>
      </c>
      <c r="K924" s="79" t="s">
        <v>656</v>
      </c>
      <c r="L924" s="116" t="s">
        <v>114</v>
      </c>
      <c r="N924" s="79" t="s">
        <v>149</v>
      </c>
      <c r="O924" s="166">
        <v>1</v>
      </c>
      <c r="P924" s="83">
        <v>10150000</v>
      </c>
      <c r="S924" s="122">
        <v>1</v>
      </c>
      <c r="T924" s="117">
        <v>8</v>
      </c>
      <c r="V924" s="79" t="str">
        <f>IF(AND(C924=2, T924&lt;&gt;""), _xlfn.IFNA(VLOOKUP(T924,'kk1'!$B$10:$C$109, 2, FALSE), ""), "")</f>
        <v>Ruang Sekretariat</v>
      </c>
      <c r="W924" s="117">
        <v>3</v>
      </c>
      <c r="X924" s="79" t="str">
        <f t="shared" si="114"/>
        <v>Rusak Berat</v>
      </c>
      <c r="Y924" s="79" t="str">
        <f t="shared" si="115"/>
        <v>Benar</v>
      </c>
      <c r="Z924" s="79">
        <f t="shared" si="116"/>
        <v>1</v>
      </c>
      <c r="AA924" s="79" t="str">
        <f t="shared" si="117"/>
        <v>update ta_kib_b set kd_ruang = 8 where idpemda = '10020010012000593'</v>
      </c>
      <c r="AB924" s="79" t="str">
        <f t="shared" si="118"/>
        <v>Ta_Fn_KIB_B_Sensus</v>
      </c>
      <c r="AC924" s="79" t="str">
        <f t="shared" si="119"/>
        <v>update Ta_Fn_KIB_B_Sensus set sensus = 3 where idpemda = '10020010012000593'</v>
      </c>
      <c r="AD924" s="79">
        <f>ROWS($B$13:B924)</f>
        <v>912</v>
      </c>
      <c r="AE924" s="79" t="str">
        <f>IF(W924='kk4-7'!$A$1, AD924, "")</f>
        <v/>
      </c>
      <c r="AF924" s="79" t="str">
        <f t="shared" si="120"/>
        <v/>
      </c>
    </row>
    <row r="925" spans="1:32" x14ac:dyDescent="0.25">
      <c r="A925" s="122">
        <f t="shared" si="121"/>
        <v>913</v>
      </c>
      <c r="B925" s="80" t="s">
        <v>1819</v>
      </c>
      <c r="C925" s="122">
        <v>2</v>
      </c>
      <c r="D925" s="79" t="s">
        <v>1803</v>
      </c>
      <c r="E925" s="79" t="s">
        <v>1804</v>
      </c>
      <c r="F925" s="120">
        <v>10</v>
      </c>
      <c r="G925" s="79">
        <v>2009</v>
      </c>
      <c r="H925" s="81" t="s">
        <v>1811</v>
      </c>
      <c r="I925" s="81" t="s">
        <v>1812</v>
      </c>
      <c r="J925" s="81" t="s">
        <v>114</v>
      </c>
      <c r="K925" s="79" t="s">
        <v>656</v>
      </c>
      <c r="L925" s="116" t="s">
        <v>114</v>
      </c>
      <c r="N925" s="79" t="s">
        <v>149</v>
      </c>
      <c r="O925" s="166">
        <v>1</v>
      </c>
      <c r="P925" s="83">
        <v>10150000</v>
      </c>
      <c r="S925" s="122">
        <v>1</v>
      </c>
      <c r="T925" s="117">
        <v>8</v>
      </c>
      <c r="V925" s="79" t="str">
        <f>IF(AND(C925=2, T925&lt;&gt;""), _xlfn.IFNA(VLOOKUP(T925,'kk1'!$B$10:$C$109, 2, FALSE), ""), "")</f>
        <v>Ruang Sekretariat</v>
      </c>
      <c r="W925" s="117">
        <v>3</v>
      </c>
      <c r="X925" s="79" t="str">
        <f t="shared" si="114"/>
        <v>Rusak Berat</v>
      </c>
      <c r="Y925" s="79" t="str">
        <f t="shared" si="115"/>
        <v>Benar</v>
      </c>
      <c r="Z925" s="79">
        <f t="shared" si="116"/>
        <v>1</v>
      </c>
      <c r="AA925" s="79" t="str">
        <f t="shared" si="117"/>
        <v>update ta_kib_b set kd_ruang = 8 where idpemda = '10020010012000594'</v>
      </c>
      <c r="AB925" s="79" t="str">
        <f t="shared" si="118"/>
        <v>Ta_Fn_KIB_B_Sensus</v>
      </c>
      <c r="AC925" s="79" t="str">
        <f t="shared" si="119"/>
        <v>update Ta_Fn_KIB_B_Sensus set sensus = 3 where idpemda = '10020010012000594'</v>
      </c>
      <c r="AD925" s="79">
        <f>ROWS($B$13:B925)</f>
        <v>913</v>
      </c>
      <c r="AE925" s="79" t="str">
        <f>IF(W925='kk4-7'!$A$1, AD925, "")</f>
        <v/>
      </c>
      <c r="AF925" s="79" t="str">
        <f t="shared" si="120"/>
        <v/>
      </c>
    </row>
    <row r="926" spans="1:32" x14ac:dyDescent="0.25">
      <c r="A926" s="122">
        <f t="shared" si="121"/>
        <v>914</v>
      </c>
      <c r="B926" s="80" t="s">
        <v>1820</v>
      </c>
      <c r="C926" s="122">
        <v>2</v>
      </c>
      <c r="D926" s="79" t="s">
        <v>1803</v>
      </c>
      <c r="E926" s="79" t="s">
        <v>1804</v>
      </c>
      <c r="F926" s="120">
        <v>11</v>
      </c>
      <c r="G926" s="79">
        <v>2009</v>
      </c>
      <c r="H926" s="81" t="s">
        <v>1811</v>
      </c>
      <c r="I926" s="81" t="s">
        <v>1812</v>
      </c>
      <c r="J926" s="81" t="s">
        <v>114</v>
      </c>
      <c r="K926" s="79" t="s">
        <v>656</v>
      </c>
      <c r="L926" s="116" t="s">
        <v>114</v>
      </c>
      <c r="N926" s="79" t="s">
        <v>149</v>
      </c>
      <c r="O926" s="166">
        <v>1</v>
      </c>
      <c r="P926" s="83">
        <v>10150000</v>
      </c>
      <c r="S926" s="122">
        <v>1</v>
      </c>
      <c r="T926" s="117">
        <v>8</v>
      </c>
      <c r="V926" s="79" t="str">
        <f>IF(AND(C926=2, T926&lt;&gt;""), _xlfn.IFNA(VLOOKUP(T926,'kk1'!$B$10:$C$109, 2, FALSE), ""), "")</f>
        <v>Ruang Sekretariat</v>
      </c>
      <c r="W926" s="117">
        <v>3</v>
      </c>
      <c r="X926" s="79" t="str">
        <f t="shared" si="114"/>
        <v>Rusak Berat</v>
      </c>
      <c r="Y926" s="79" t="str">
        <f t="shared" si="115"/>
        <v>Benar</v>
      </c>
      <c r="Z926" s="79">
        <f t="shared" si="116"/>
        <v>1</v>
      </c>
      <c r="AA926" s="79" t="str">
        <f t="shared" si="117"/>
        <v>update ta_kib_b set kd_ruang = 8 where idpemda = '10020010012000595'</v>
      </c>
      <c r="AB926" s="79" t="str">
        <f t="shared" si="118"/>
        <v>Ta_Fn_KIB_B_Sensus</v>
      </c>
      <c r="AC926" s="79" t="str">
        <f t="shared" si="119"/>
        <v>update Ta_Fn_KIB_B_Sensus set sensus = 3 where idpemda = '10020010012000595'</v>
      </c>
      <c r="AD926" s="79">
        <f>ROWS($B$13:B926)</f>
        <v>914</v>
      </c>
      <c r="AE926" s="79" t="str">
        <f>IF(W926='kk4-7'!$A$1, AD926, "")</f>
        <v/>
      </c>
      <c r="AF926" s="79" t="str">
        <f t="shared" si="120"/>
        <v/>
      </c>
    </row>
    <row r="927" spans="1:32" x14ac:dyDescent="0.25">
      <c r="A927" s="122">
        <f t="shared" si="121"/>
        <v>915</v>
      </c>
      <c r="B927" s="80" t="s">
        <v>1821</v>
      </c>
      <c r="C927" s="122">
        <v>2</v>
      </c>
      <c r="D927" s="79" t="s">
        <v>1803</v>
      </c>
      <c r="E927" s="79" t="s">
        <v>1804</v>
      </c>
      <c r="F927" s="120">
        <v>12</v>
      </c>
      <c r="G927" s="79">
        <v>2009</v>
      </c>
      <c r="H927" s="81" t="s">
        <v>1811</v>
      </c>
      <c r="I927" s="81" t="s">
        <v>1812</v>
      </c>
      <c r="J927" s="81" t="s">
        <v>114</v>
      </c>
      <c r="K927" s="79" t="s">
        <v>656</v>
      </c>
      <c r="L927" s="116" t="s">
        <v>114</v>
      </c>
      <c r="N927" s="79" t="s">
        <v>149</v>
      </c>
      <c r="O927" s="166">
        <v>1</v>
      </c>
      <c r="P927" s="83">
        <v>8500000</v>
      </c>
      <c r="S927" s="122">
        <v>1</v>
      </c>
      <c r="T927" s="117">
        <v>8</v>
      </c>
      <c r="V927" s="79" t="str">
        <f>IF(AND(C927=2, T927&lt;&gt;""), _xlfn.IFNA(VLOOKUP(T927,'kk1'!$B$10:$C$109, 2, FALSE), ""), "")</f>
        <v>Ruang Sekretariat</v>
      </c>
      <c r="W927" s="117">
        <v>3</v>
      </c>
      <c r="X927" s="79" t="str">
        <f t="shared" si="114"/>
        <v>Rusak Berat</v>
      </c>
      <c r="Y927" s="79" t="str">
        <f t="shared" si="115"/>
        <v>Benar</v>
      </c>
      <c r="Z927" s="79">
        <f t="shared" si="116"/>
        <v>1</v>
      </c>
      <c r="AA927" s="79" t="str">
        <f t="shared" si="117"/>
        <v>update ta_kib_b set kd_ruang = 8 where idpemda = '10020010012000596'</v>
      </c>
      <c r="AB927" s="79" t="str">
        <f t="shared" si="118"/>
        <v>Ta_Fn_KIB_B_Sensus</v>
      </c>
      <c r="AC927" s="79" t="str">
        <f t="shared" si="119"/>
        <v>update Ta_Fn_KIB_B_Sensus set sensus = 3 where idpemda = '10020010012000596'</v>
      </c>
      <c r="AD927" s="79">
        <f>ROWS($B$13:B927)</f>
        <v>915</v>
      </c>
      <c r="AE927" s="79" t="str">
        <f>IF(W927='kk4-7'!$A$1, AD927, "")</f>
        <v/>
      </c>
      <c r="AF927" s="79" t="str">
        <f t="shared" si="120"/>
        <v/>
      </c>
    </row>
    <row r="928" spans="1:32" x14ac:dyDescent="0.25">
      <c r="A928" s="122">
        <f t="shared" si="121"/>
        <v>916</v>
      </c>
      <c r="B928" s="80" t="s">
        <v>1822</v>
      </c>
      <c r="C928" s="122">
        <v>2</v>
      </c>
      <c r="D928" s="79" t="s">
        <v>1803</v>
      </c>
      <c r="E928" s="79" t="s">
        <v>1804</v>
      </c>
      <c r="F928" s="120">
        <v>13</v>
      </c>
      <c r="G928" s="79">
        <v>2009</v>
      </c>
      <c r="H928" s="81" t="s">
        <v>1823</v>
      </c>
      <c r="I928" s="81" t="s">
        <v>1812</v>
      </c>
      <c r="J928" s="81" t="s">
        <v>114</v>
      </c>
      <c r="K928" s="79" t="s">
        <v>656</v>
      </c>
      <c r="L928" s="116" t="s">
        <v>114</v>
      </c>
      <c r="N928" s="79" t="s">
        <v>149</v>
      </c>
      <c r="O928" s="166">
        <v>1</v>
      </c>
      <c r="P928" s="83">
        <v>9000000</v>
      </c>
      <c r="S928" s="122">
        <v>1</v>
      </c>
      <c r="T928" s="117">
        <v>8</v>
      </c>
      <c r="V928" s="79" t="str">
        <f>IF(AND(C928=2, T928&lt;&gt;""), _xlfn.IFNA(VLOOKUP(T928,'kk1'!$B$10:$C$109, 2, FALSE), ""), "")</f>
        <v>Ruang Sekretariat</v>
      </c>
      <c r="X928" s="79" t="str">
        <f t="shared" si="114"/>
        <v/>
      </c>
      <c r="Y928" s="79" t="str">
        <f t="shared" si="115"/>
        <v>Belum diisi</v>
      </c>
      <c r="Z928" s="79">
        <f t="shared" si="116"/>
        <v>0</v>
      </c>
      <c r="AA928" s="79" t="str">
        <f t="shared" si="117"/>
        <v>update ta_kib_b set kd_ruang = 8 where idpemda = '10020010012000597'</v>
      </c>
      <c r="AB928" s="79" t="str">
        <f t="shared" si="118"/>
        <v>Ta_Fn_KIB_B_Sensus</v>
      </c>
      <c r="AC928" s="79" t="str">
        <f t="shared" si="119"/>
        <v/>
      </c>
      <c r="AD928" s="79">
        <f>ROWS($B$13:B928)</f>
        <v>916</v>
      </c>
      <c r="AE928" s="79">
        <f>IF(W928='kk4-7'!$A$1, AD928, "")</f>
        <v>916</v>
      </c>
      <c r="AF928" s="79" t="str">
        <f t="shared" si="120"/>
        <v/>
      </c>
    </row>
    <row r="929" spans="1:45" x14ac:dyDescent="0.25">
      <c r="A929" s="122">
        <f t="shared" si="121"/>
        <v>917</v>
      </c>
      <c r="B929" s="80" t="s">
        <v>1824</v>
      </c>
      <c r="C929" s="122">
        <v>2</v>
      </c>
      <c r="D929" s="79" t="s">
        <v>1803</v>
      </c>
      <c r="E929" s="79" t="s">
        <v>1804</v>
      </c>
      <c r="F929" s="120">
        <v>14</v>
      </c>
      <c r="G929" s="79">
        <v>2009</v>
      </c>
      <c r="H929" s="81" t="s">
        <v>1823</v>
      </c>
      <c r="I929" s="81" t="s">
        <v>1812</v>
      </c>
      <c r="J929" s="81" t="s">
        <v>114</v>
      </c>
      <c r="K929" s="79" t="s">
        <v>656</v>
      </c>
      <c r="L929" s="116" t="s">
        <v>114</v>
      </c>
      <c r="N929" s="79" t="s">
        <v>149</v>
      </c>
      <c r="O929" s="166">
        <v>1</v>
      </c>
      <c r="P929" s="83">
        <v>9000000</v>
      </c>
      <c r="S929" s="122">
        <v>1</v>
      </c>
      <c r="T929" s="117">
        <v>8</v>
      </c>
      <c r="V929" s="79" t="str">
        <f>IF(AND(C929=2, T929&lt;&gt;""), _xlfn.IFNA(VLOOKUP(T929,'kk1'!$B$10:$C$109, 2, FALSE), ""), "")</f>
        <v>Ruang Sekretariat</v>
      </c>
      <c r="X929" s="79" t="str">
        <f t="shared" si="114"/>
        <v/>
      </c>
      <c r="Y929" s="79" t="str">
        <f t="shared" si="115"/>
        <v>Belum diisi</v>
      </c>
      <c r="Z929" s="79">
        <f t="shared" si="116"/>
        <v>0</v>
      </c>
      <c r="AA929" s="79" t="str">
        <f t="shared" si="117"/>
        <v>update ta_kib_b set kd_ruang = 8 where idpemda = '10020010012000598'</v>
      </c>
      <c r="AB929" s="79" t="str">
        <f t="shared" si="118"/>
        <v>Ta_Fn_KIB_B_Sensus</v>
      </c>
      <c r="AC929" s="79" t="str">
        <f t="shared" si="119"/>
        <v/>
      </c>
      <c r="AD929" s="79">
        <f>ROWS($B$13:B929)</f>
        <v>917</v>
      </c>
      <c r="AE929" s="79">
        <f>IF(W929='kk4-7'!$A$1, AD929, "")</f>
        <v>917</v>
      </c>
      <c r="AF929" s="79" t="str">
        <f t="shared" si="120"/>
        <v/>
      </c>
    </row>
    <row r="930" spans="1:45" x14ac:dyDescent="0.25">
      <c r="A930" s="122">
        <f t="shared" si="121"/>
        <v>918</v>
      </c>
      <c r="B930" s="80" t="s">
        <v>1825</v>
      </c>
      <c r="C930" s="122">
        <v>2</v>
      </c>
      <c r="D930" s="79" t="s">
        <v>1803</v>
      </c>
      <c r="E930" s="79" t="s">
        <v>1804</v>
      </c>
      <c r="F930" s="120">
        <v>15</v>
      </c>
      <c r="G930" s="79">
        <v>2009</v>
      </c>
      <c r="H930" s="81" t="s">
        <v>1826</v>
      </c>
      <c r="I930" s="81" t="s">
        <v>1812</v>
      </c>
      <c r="J930" s="81" t="s">
        <v>114</v>
      </c>
      <c r="K930" s="79" t="s">
        <v>656</v>
      </c>
      <c r="L930" s="116" t="s">
        <v>114</v>
      </c>
      <c r="N930" s="79" t="s">
        <v>149</v>
      </c>
      <c r="O930" s="166">
        <v>1</v>
      </c>
      <c r="P930" s="83">
        <v>8000000</v>
      </c>
      <c r="S930" s="122">
        <v>1</v>
      </c>
      <c r="T930" s="117">
        <v>12</v>
      </c>
      <c r="V930" s="79" t="str">
        <f>IF(AND(C930=2, T930&lt;&gt;""), _xlfn.IFNA(VLOOKUP(T930,'kk1'!$B$10:$C$109, 2, FALSE), ""), "")</f>
        <v>Ruang Bidang KB</v>
      </c>
      <c r="X930" s="79" t="str">
        <f t="shared" si="114"/>
        <v/>
      </c>
      <c r="Y930" s="79" t="str">
        <f t="shared" si="115"/>
        <v>Belum diisi</v>
      </c>
      <c r="Z930" s="79">
        <f t="shared" si="116"/>
        <v>0</v>
      </c>
      <c r="AA930" s="79" t="str">
        <f t="shared" si="117"/>
        <v>update ta_kib_b set kd_ruang = 12 where idpemda = '10020010012000599'</v>
      </c>
      <c r="AB930" s="79" t="str">
        <f t="shared" si="118"/>
        <v>Ta_Fn_KIB_B_Sensus</v>
      </c>
      <c r="AC930" s="79" t="str">
        <f t="shared" si="119"/>
        <v/>
      </c>
      <c r="AD930" s="79">
        <f>ROWS($B$13:B930)</f>
        <v>918</v>
      </c>
      <c r="AE930" s="79">
        <f>IF(W930='kk4-7'!$A$1, AD930, "")</f>
        <v>918</v>
      </c>
      <c r="AF930" s="79" t="str">
        <f t="shared" si="120"/>
        <v/>
      </c>
    </row>
    <row r="931" spans="1:45" x14ac:dyDescent="0.25">
      <c r="A931" s="122">
        <f t="shared" si="121"/>
        <v>919</v>
      </c>
      <c r="B931" s="80" t="s">
        <v>1827</v>
      </c>
      <c r="C931" s="122">
        <v>2</v>
      </c>
      <c r="D931" s="79" t="s">
        <v>1803</v>
      </c>
      <c r="E931" s="79" t="s">
        <v>1804</v>
      </c>
      <c r="F931" s="120">
        <v>16</v>
      </c>
      <c r="G931" s="79">
        <v>2009</v>
      </c>
      <c r="H931" s="81" t="s">
        <v>1826</v>
      </c>
      <c r="I931" s="81" t="s">
        <v>1812</v>
      </c>
      <c r="J931" s="81" t="s">
        <v>114</v>
      </c>
      <c r="K931" s="79" t="s">
        <v>656</v>
      </c>
      <c r="L931" s="116" t="s">
        <v>114</v>
      </c>
      <c r="N931" s="79" t="s">
        <v>149</v>
      </c>
      <c r="O931" s="166">
        <v>1</v>
      </c>
      <c r="P931" s="83">
        <v>8000000</v>
      </c>
      <c r="S931" s="122">
        <v>1</v>
      </c>
      <c r="T931" s="117">
        <v>13</v>
      </c>
      <c r="V931" s="79" t="str">
        <f>IF(AND(C931=2, T931&lt;&gt;""), _xlfn.IFNA(VLOOKUP(T931,'kk1'!$B$10:$C$109, 2, FALSE), ""), "")</f>
        <v>Ruang Bidang K3</v>
      </c>
      <c r="X931" s="79" t="str">
        <f t="shared" si="114"/>
        <v/>
      </c>
      <c r="Y931" s="79" t="str">
        <f t="shared" si="115"/>
        <v>Belum diisi</v>
      </c>
      <c r="Z931" s="79">
        <f t="shared" si="116"/>
        <v>0</v>
      </c>
      <c r="AA931" s="79" t="str">
        <f t="shared" si="117"/>
        <v>update ta_kib_b set kd_ruang = 13 where idpemda = '10020010012000600'</v>
      </c>
      <c r="AB931" s="79" t="str">
        <f t="shared" si="118"/>
        <v>Ta_Fn_KIB_B_Sensus</v>
      </c>
      <c r="AC931" s="79" t="str">
        <f t="shared" si="119"/>
        <v/>
      </c>
      <c r="AD931" s="79">
        <f>ROWS($B$13:B931)</f>
        <v>919</v>
      </c>
      <c r="AE931" s="79">
        <f>IF(W931='kk4-7'!$A$1, AD931, "")</f>
        <v>919</v>
      </c>
      <c r="AF931" s="79" t="str">
        <f t="shared" si="120"/>
        <v/>
      </c>
    </row>
    <row r="932" spans="1:45" x14ac:dyDescent="0.25">
      <c r="A932" s="122">
        <f t="shared" si="121"/>
        <v>920</v>
      </c>
      <c r="B932" s="80" t="s">
        <v>1828</v>
      </c>
      <c r="C932" s="122">
        <v>2</v>
      </c>
      <c r="D932" s="79" t="s">
        <v>1803</v>
      </c>
      <c r="E932" s="79" t="s">
        <v>1804</v>
      </c>
      <c r="F932" s="120">
        <v>17</v>
      </c>
      <c r="G932" s="79">
        <v>2009</v>
      </c>
      <c r="H932" s="81" t="s">
        <v>1826</v>
      </c>
      <c r="I932" s="81" t="s">
        <v>1812</v>
      </c>
      <c r="J932" s="81" t="s">
        <v>114</v>
      </c>
      <c r="K932" s="79" t="s">
        <v>656</v>
      </c>
      <c r="L932" s="116" t="s">
        <v>114</v>
      </c>
      <c r="N932" s="79" t="s">
        <v>149</v>
      </c>
      <c r="O932" s="166">
        <v>1</v>
      </c>
      <c r="P932" s="83">
        <v>8000000</v>
      </c>
      <c r="S932" s="122">
        <v>1</v>
      </c>
      <c r="T932" s="117">
        <v>14</v>
      </c>
      <c r="V932" s="79" t="str">
        <f>IF(AND(C932=2, T932&lt;&gt;""), _xlfn.IFNA(VLOOKUP(T932,'kk1'!$B$10:$C$109, 2, FALSE), ""), "")</f>
        <v>Ruang Bidang PP, PA</v>
      </c>
      <c r="X932" s="79" t="str">
        <f t="shared" si="114"/>
        <v/>
      </c>
      <c r="Y932" s="79" t="str">
        <f t="shared" si="115"/>
        <v>Belum diisi</v>
      </c>
      <c r="Z932" s="79">
        <f t="shared" si="116"/>
        <v>0</v>
      </c>
      <c r="AA932" s="79" t="str">
        <f t="shared" si="117"/>
        <v>update ta_kib_b set kd_ruang = 14 where idpemda = '10020010012000601'</v>
      </c>
      <c r="AB932" s="79" t="str">
        <f t="shared" si="118"/>
        <v>Ta_Fn_KIB_B_Sensus</v>
      </c>
      <c r="AC932" s="79" t="str">
        <f t="shared" si="119"/>
        <v/>
      </c>
      <c r="AD932" s="79">
        <f>ROWS($B$13:B932)</f>
        <v>920</v>
      </c>
      <c r="AE932" s="79">
        <f>IF(W932='kk4-7'!$A$1, AD932, "")</f>
        <v>920</v>
      </c>
      <c r="AF932" s="79" t="str">
        <f t="shared" si="120"/>
        <v/>
      </c>
    </row>
    <row r="933" spans="1:45" x14ac:dyDescent="0.25">
      <c r="A933" s="122">
        <f t="shared" si="121"/>
        <v>921</v>
      </c>
      <c r="B933" s="80" t="s">
        <v>1829</v>
      </c>
      <c r="C933" s="122">
        <v>2</v>
      </c>
      <c r="D933" s="79" t="s">
        <v>1803</v>
      </c>
      <c r="E933" s="79" t="s">
        <v>1804</v>
      </c>
      <c r="F933" s="120">
        <v>18</v>
      </c>
      <c r="G933" s="79">
        <v>2009</v>
      </c>
      <c r="H933" s="81" t="s">
        <v>1830</v>
      </c>
      <c r="I933" s="81" t="s">
        <v>1812</v>
      </c>
      <c r="J933" s="81" t="s">
        <v>114</v>
      </c>
      <c r="K933" s="79" t="s">
        <v>656</v>
      </c>
      <c r="L933" s="116" t="s">
        <v>114</v>
      </c>
      <c r="N933" s="79" t="s">
        <v>149</v>
      </c>
      <c r="O933" s="166">
        <v>1</v>
      </c>
      <c r="P933" s="83">
        <v>8500000</v>
      </c>
      <c r="S933" s="122">
        <v>1</v>
      </c>
      <c r="T933" s="117">
        <v>8</v>
      </c>
      <c r="V933" s="79" t="str">
        <f>IF(AND(C933=2, T933&lt;&gt;""), _xlfn.IFNA(VLOOKUP(T933,'kk1'!$B$10:$C$109, 2, FALSE), ""), "")</f>
        <v>Ruang Sekretariat</v>
      </c>
      <c r="X933" s="79" t="str">
        <f t="shared" si="114"/>
        <v/>
      </c>
      <c r="Y933" s="79" t="str">
        <f t="shared" si="115"/>
        <v>Belum diisi</v>
      </c>
      <c r="Z933" s="79">
        <f t="shared" si="116"/>
        <v>0</v>
      </c>
      <c r="AA933" s="79" t="str">
        <f t="shared" si="117"/>
        <v>update ta_kib_b set kd_ruang = 8 where idpemda = '10020010012000602'</v>
      </c>
      <c r="AB933" s="79" t="str">
        <f t="shared" si="118"/>
        <v>Ta_Fn_KIB_B_Sensus</v>
      </c>
      <c r="AC933" s="79" t="str">
        <f t="shared" si="119"/>
        <v/>
      </c>
      <c r="AD933" s="79">
        <f>ROWS($B$13:B933)</f>
        <v>921</v>
      </c>
      <c r="AE933" s="79">
        <f>IF(W933='kk4-7'!$A$1, AD933, "")</f>
        <v>921</v>
      </c>
      <c r="AF933" s="79" t="str">
        <f t="shared" si="120"/>
        <v/>
      </c>
    </row>
    <row r="934" spans="1:45" x14ac:dyDescent="0.25">
      <c r="A934" s="122">
        <f t="shared" si="121"/>
        <v>922</v>
      </c>
      <c r="B934" s="80" t="s">
        <v>1831</v>
      </c>
      <c r="C934" s="122">
        <v>2</v>
      </c>
      <c r="D934" s="79" t="s">
        <v>1803</v>
      </c>
      <c r="E934" s="79" t="s">
        <v>1804</v>
      </c>
      <c r="F934" s="120">
        <v>19</v>
      </c>
      <c r="G934" s="79">
        <v>2015</v>
      </c>
      <c r="H934" s="81" t="s">
        <v>1832</v>
      </c>
      <c r="I934" s="81" t="s">
        <v>1740</v>
      </c>
      <c r="J934" s="81" t="s">
        <v>114</v>
      </c>
      <c r="K934" s="79" t="s">
        <v>656</v>
      </c>
      <c r="L934" s="116" t="s">
        <v>114</v>
      </c>
      <c r="N934" s="79" t="s">
        <v>149</v>
      </c>
      <c r="O934" s="166">
        <v>1</v>
      </c>
      <c r="P934" s="83">
        <v>8000000</v>
      </c>
      <c r="Q934" s="79" t="s">
        <v>1833</v>
      </c>
      <c r="S934" s="122">
        <v>1</v>
      </c>
      <c r="T934" s="117">
        <v>1</v>
      </c>
      <c r="V934" s="79" t="str">
        <f>IF(AND(C934=2, T934&lt;&gt;""), _xlfn.IFNA(VLOOKUP(T934,'kk1'!$B$10:$C$109, 2, FALSE), ""), "")</f>
        <v>Ruang Kepala</v>
      </c>
      <c r="X934" s="79" t="str">
        <f t="shared" si="114"/>
        <v/>
      </c>
      <c r="Y934" s="79" t="str">
        <f t="shared" si="115"/>
        <v>Belum diisi</v>
      </c>
      <c r="Z934" s="79">
        <f t="shared" si="116"/>
        <v>0</v>
      </c>
      <c r="AA934" s="79" t="str">
        <f t="shared" si="117"/>
        <v>update ta_kib_b set kd_ruang = 1 where idpemda = '10020010012000603'</v>
      </c>
      <c r="AB934" s="79" t="str">
        <f t="shared" si="118"/>
        <v>Ta_Fn_KIB_B_Sensus</v>
      </c>
      <c r="AC934" s="79" t="str">
        <f t="shared" si="119"/>
        <v/>
      </c>
      <c r="AD934" s="79">
        <f>ROWS($B$13:B934)</f>
        <v>922</v>
      </c>
      <c r="AE934" s="79">
        <f>IF(W934='kk4-7'!$A$1, AD934, "")</f>
        <v>922</v>
      </c>
      <c r="AF934" s="79" t="str">
        <f t="shared" si="120"/>
        <v/>
      </c>
    </row>
    <row r="935" spans="1:45" x14ac:dyDescent="0.25">
      <c r="A935" s="122">
        <f t="shared" si="121"/>
        <v>923</v>
      </c>
      <c r="B935" s="80" t="s">
        <v>1834</v>
      </c>
      <c r="C935" s="122">
        <v>2</v>
      </c>
      <c r="D935" s="79" t="s">
        <v>1803</v>
      </c>
      <c r="E935" s="79" t="s">
        <v>1804</v>
      </c>
      <c r="F935" s="120">
        <v>20</v>
      </c>
      <c r="G935" s="79">
        <v>2015</v>
      </c>
      <c r="H935" s="81" t="s">
        <v>1832</v>
      </c>
      <c r="I935" s="81" t="s">
        <v>1740</v>
      </c>
      <c r="J935" s="81" t="s">
        <v>114</v>
      </c>
      <c r="K935" s="79" t="s">
        <v>656</v>
      </c>
      <c r="L935" s="116" t="s">
        <v>114</v>
      </c>
      <c r="N935" s="79" t="s">
        <v>149</v>
      </c>
      <c r="O935" s="166">
        <v>1</v>
      </c>
      <c r="P935" s="83">
        <v>8000000</v>
      </c>
      <c r="Q935" s="79" t="s">
        <v>1835</v>
      </c>
      <c r="S935" s="122">
        <v>1</v>
      </c>
      <c r="T935" s="117">
        <v>12</v>
      </c>
      <c r="V935" s="79" t="str">
        <f>IF(AND(C935=2, T935&lt;&gt;""), _xlfn.IFNA(VLOOKUP(T935,'kk1'!$B$10:$C$109, 2, FALSE), ""), "")</f>
        <v>Ruang Bidang KB</v>
      </c>
      <c r="X935" s="79" t="str">
        <f t="shared" si="114"/>
        <v/>
      </c>
      <c r="Y935" s="79" t="str">
        <f t="shared" si="115"/>
        <v>Belum diisi</v>
      </c>
      <c r="Z935" s="79">
        <f t="shared" si="116"/>
        <v>0</v>
      </c>
      <c r="AA935" s="79" t="str">
        <f t="shared" si="117"/>
        <v>update ta_kib_b set kd_ruang = 12 where idpemda = '10020010012000604'</v>
      </c>
      <c r="AB935" s="79" t="str">
        <f t="shared" si="118"/>
        <v>Ta_Fn_KIB_B_Sensus</v>
      </c>
      <c r="AC935" s="79" t="str">
        <f t="shared" si="119"/>
        <v/>
      </c>
      <c r="AD935" s="79">
        <f>ROWS($B$13:B935)</f>
        <v>923</v>
      </c>
      <c r="AE935" s="79">
        <f>IF(W935='kk4-7'!$A$1, AD935, "")</f>
        <v>923</v>
      </c>
      <c r="AF935" s="79" t="str">
        <f t="shared" si="120"/>
        <v/>
      </c>
    </row>
    <row r="936" spans="1:45" x14ac:dyDescent="0.25">
      <c r="A936" s="122">
        <f t="shared" si="121"/>
        <v>924</v>
      </c>
      <c r="B936" s="80" t="s">
        <v>1836</v>
      </c>
      <c r="C936" s="122">
        <v>2</v>
      </c>
      <c r="D936" s="79" t="s">
        <v>1803</v>
      </c>
      <c r="E936" s="79" t="s">
        <v>1804</v>
      </c>
      <c r="F936" s="120">
        <v>21</v>
      </c>
      <c r="G936" s="79">
        <v>2015</v>
      </c>
      <c r="H936" s="81" t="s">
        <v>1832</v>
      </c>
      <c r="I936" s="81" t="s">
        <v>1740</v>
      </c>
      <c r="J936" s="81" t="s">
        <v>114</v>
      </c>
      <c r="K936" s="79" t="s">
        <v>656</v>
      </c>
      <c r="L936" s="116" t="s">
        <v>114</v>
      </c>
      <c r="N936" s="79" t="s">
        <v>149</v>
      </c>
      <c r="O936" s="166">
        <v>1</v>
      </c>
      <c r="P936" s="83">
        <v>8000000</v>
      </c>
      <c r="Q936" s="79" t="s">
        <v>1837</v>
      </c>
      <c r="S936" s="122">
        <v>1</v>
      </c>
      <c r="T936" s="117">
        <v>8</v>
      </c>
      <c r="V936" s="79" t="str">
        <f>IF(AND(C936=2, T936&lt;&gt;""), _xlfn.IFNA(VLOOKUP(T936,'kk1'!$B$10:$C$109, 2, FALSE), ""), "")</f>
        <v>Ruang Sekretariat</v>
      </c>
      <c r="X936" s="79" t="str">
        <f t="shared" si="114"/>
        <v/>
      </c>
      <c r="Y936" s="79" t="str">
        <f t="shared" si="115"/>
        <v>Belum diisi</v>
      </c>
      <c r="Z936" s="79">
        <f t="shared" si="116"/>
        <v>0</v>
      </c>
      <c r="AA936" s="79" t="str">
        <f t="shared" si="117"/>
        <v>update ta_kib_b set kd_ruang = 8 where idpemda = '10020010012000605'</v>
      </c>
      <c r="AB936" s="79" t="str">
        <f t="shared" si="118"/>
        <v>Ta_Fn_KIB_B_Sensus</v>
      </c>
      <c r="AC936" s="79" t="str">
        <f t="shared" si="119"/>
        <v/>
      </c>
      <c r="AD936" s="79">
        <f>ROWS($B$13:B936)</f>
        <v>924</v>
      </c>
      <c r="AE936" s="79">
        <f>IF(W936='kk4-7'!$A$1, AD936, "")</f>
        <v>924</v>
      </c>
      <c r="AF936" s="79" t="str">
        <f t="shared" si="120"/>
        <v/>
      </c>
    </row>
    <row r="937" spans="1:45" x14ac:dyDescent="0.25">
      <c r="A937" s="122">
        <f t="shared" si="121"/>
        <v>925</v>
      </c>
      <c r="B937" s="80" t="s">
        <v>1838</v>
      </c>
      <c r="C937" s="122">
        <v>2</v>
      </c>
      <c r="D937" s="79" t="s">
        <v>1803</v>
      </c>
      <c r="E937" s="79" t="s">
        <v>1804</v>
      </c>
      <c r="F937" s="120">
        <v>22</v>
      </c>
      <c r="G937" s="79">
        <v>2015</v>
      </c>
      <c r="H937" s="81" t="s">
        <v>1832</v>
      </c>
      <c r="I937" s="81" t="s">
        <v>1740</v>
      </c>
      <c r="J937" s="81" t="s">
        <v>114</v>
      </c>
      <c r="K937" s="79" t="s">
        <v>656</v>
      </c>
      <c r="L937" s="116" t="s">
        <v>114</v>
      </c>
      <c r="N937" s="79" t="s">
        <v>149</v>
      </c>
      <c r="O937" s="166">
        <v>1</v>
      </c>
      <c r="P937" s="83">
        <v>8000000</v>
      </c>
      <c r="Q937" s="79" t="s">
        <v>1837</v>
      </c>
      <c r="S937" s="122">
        <v>1</v>
      </c>
      <c r="T937" s="117">
        <v>8</v>
      </c>
      <c r="V937" s="79" t="str">
        <f>IF(AND(C937=2, T937&lt;&gt;""), _xlfn.IFNA(VLOOKUP(T937,'kk1'!$B$10:$C$109, 2, FALSE), ""), "")</f>
        <v>Ruang Sekretariat</v>
      </c>
      <c r="X937" s="79" t="str">
        <f t="shared" si="114"/>
        <v/>
      </c>
      <c r="Y937" s="79" t="str">
        <f t="shared" si="115"/>
        <v>Belum diisi</v>
      </c>
      <c r="Z937" s="79">
        <f t="shared" si="116"/>
        <v>0</v>
      </c>
      <c r="AA937" s="79" t="str">
        <f t="shared" si="117"/>
        <v>update ta_kib_b set kd_ruang = 8 where idpemda = '10020010012000606'</v>
      </c>
      <c r="AB937" s="79" t="str">
        <f t="shared" si="118"/>
        <v>Ta_Fn_KIB_B_Sensus</v>
      </c>
      <c r="AC937" s="79" t="str">
        <f t="shared" si="119"/>
        <v/>
      </c>
      <c r="AD937" s="79">
        <f>ROWS($B$13:B937)</f>
        <v>925</v>
      </c>
      <c r="AE937" s="79">
        <f>IF(W937='kk4-7'!$A$1, AD937, "")</f>
        <v>925</v>
      </c>
      <c r="AF937" s="79" t="str">
        <f t="shared" si="120"/>
        <v/>
      </c>
    </row>
    <row r="938" spans="1:45" s="133" customFormat="1" x14ac:dyDescent="0.25">
      <c r="A938" s="135">
        <f t="shared" si="121"/>
        <v>926</v>
      </c>
      <c r="B938" s="134" t="s">
        <v>1839</v>
      </c>
      <c r="C938" s="135">
        <v>2</v>
      </c>
      <c r="D938" s="133" t="s">
        <v>1803</v>
      </c>
      <c r="E938" s="133" t="s">
        <v>1804</v>
      </c>
      <c r="F938" s="136">
        <v>23</v>
      </c>
      <c r="G938" s="133">
        <v>2015</v>
      </c>
      <c r="H938" s="133" t="s">
        <v>1739</v>
      </c>
      <c r="I938" s="133" t="s">
        <v>1840</v>
      </c>
      <c r="J938" s="133" t="s">
        <v>114</v>
      </c>
      <c r="K938" s="133" t="s">
        <v>656</v>
      </c>
      <c r="L938" s="136" t="s">
        <v>1164</v>
      </c>
      <c r="N938" s="133" t="s">
        <v>149</v>
      </c>
      <c r="O938" s="168">
        <v>1</v>
      </c>
      <c r="P938" s="138">
        <v>232110000</v>
      </c>
      <c r="Q938" s="133" t="s">
        <v>1841</v>
      </c>
      <c r="R938" s="140" t="s">
        <v>2164</v>
      </c>
      <c r="S938" s="135">
        <v>1</v>
      </c>
      <c r="T938" s="135">
        <v>8</v>
      </c>
      <c r="V938" s="133" t="str">
        <f>IF(AND(C938=2, T938&lt;&gt;""), _xlfn.IFNA(VLOOKUP(T938,'kk1'!$B$10:$C$109, 2, FALSE), ""), "")</f>
        <v>Ruang Sekretariat</v>
      </c>
      <c r="W938" s="135">
        <v>3</v>
      </c>
      <c r="X938" s="133" t="str">
        <f t="shared" si="114"/>
        <v>Rusak Berat</v>
      </c>
      <c r="Y938" s="133" t="str">
        <f t="shared" si="115"/>
        <v>Benar</v>
      </c>
      <c r="Z938" s="133">
        <f t="shared" si="116"/>
        <v>1</v>
      </c>
      <c r="AA938" s="133" t="str">
        <f t="shared" si="117"/>
        <v>update ta_kib_b set kd_ruang = 8 where idpemda = '10020010012000607'</v>
      </c>
      <c r="AB938" s="133" t="str">
        <f t="shared" si="118"/>
        <v>Ta_Fn_KIB_B_Sensus</v>
      </c>
      <c r="AC938" s="133" t="str">
        <f t="shared" si="119"/>
        <v>update Ta_Fn_KIB_B_Sensus set sensus = 3 where idpemda = '10020010012000607'</v>
      </c>
      <c r="AD938" s="133">
        <f>ROWS($B$13:B938)</f>
        <v>926</v>
      </c>
      <c r="AE938" s="133" t="str">
        <f>IF(W938='kk4-7'!$A$1, AD938, "")</f>
        <v/>
      </c>
      <c r="AF938" s="133" t="str">
        <f t="shared" si="120"/>
        <v/>
      </c>
      <c r="AH938" s="137"/>
      <c r="AI938" s="138"/>
      <c r="AJ938" s="137"/>
      <c r="AK938" s="138"/>
      <c r="AL938" s="137"/>
      <c r="AM938" s="138"/>
      <c r="AN938" s="137"/>
      <c r="AO938" s="138"/>
      <c r="AP938" s="137"/>
      <c r="AQ938" s="138"/>
      <c r="AR938" s="139"/>
      <c r="AS938" s="138"/>
    </row>
    <row r="939" spans="1:45" s="133" customFormat="1" x14ac:dyDescent="0.25">
      <c r="A939" s="135">
        <f t="shared" si="121"/>
        <v>927</v>
      </c>
      <c r="B939" s="134" t="s">
        <v>1842</v>
      </c>
      <c r="C939" s="135">
        <v>2</v>
      </c>
      <c r="D939" s="133" t="s">
        <v>1803</v>
      </c>
      <c r="E939" s="133" t="s">
        <v>1804</v>
      </c>
      <c r="F939" s="136">
        <v>24</v>
      </c>
      <c r="G939" s="133">
        <v>2016</v>
      </c>
      <c r="H939" s="133" t="s">
        <v>1739</v>
      </c>
      <c r="I939" s="133" t="s">
        <v>114</v>
      </c>
      <c r="J939" s="133" t="s">
        <v>114</v>
      </c>
      <c r="K939" s="133" t="s">
        <v>594</v>
      </c>
      <c r="L939" s="136" t="s">
        <v>114</v>
      </c>
      <c r="N939" s="133" t="s">
        <v>149</v>
      </c>
      <c r="O939" s="168">
        <v>1</v>
      </c>
      <c r="P939" s="138">
        <v>51550000</v>
      </c>
      <c r="Q939" s="133" t="s">
        <v>1843</v>
      </c>
      <c r="R939" s="140" t="s">
        <v>2154</v>
      </c>
      <c r="S939" s="135">
        <v>1</v>
      </c>
      <c r="T939" s="135">
        <v>8</v>
      </c>
      <c r="V939" s="133" t="str">
        <f>IF(AND(C939=2, T939&lt;&gt;""), _xlfn.IFNA(VLOOKUP(T939,'kk1'!$B$10:$C$109, 2, FALSE), ""), "")</f>
        <v>Ruang Sekretariat</v>
      </c>
      <c r="W939" s="135"/>
      <c r="X939" s="133" t="str">
        <f t="shared" si="114"/>
        <v/>
      </c>
      <c r="Y939" s="133" t="str">
        <f t="shared" si="115"/>
        <v>Belum diisi</v>
      </c>
      <c r="Z939" s="133">
        <f t="shared" si="116"/>
        <v>0</v>
      </c>
      <c r="AA939" s="133" t="str">
        <f t="shared" si="117"/>
        <v>update ta_kib_b set kd_ruang = 8 where idpemda = '10020010012000779'</v>
      </c>
      <c r="AB939" s="133" t="str">
        <f t="shared" si="118"/>
        <v>Ta_Fn_KIB_B_Sensus</v>
      </c>
      <c r="AC939" s="133" t="str">
        <f t="shared" si="119"/>
        <v/>
      </c>
      <c r="AD939" s="133">
        <f>ROWS($B$13:B939)</f>
        <v>927</v>
      </c>
      <c r="AE939" s="133">
        <f>IF(W939='kk4-7'!$A$1, AD939, "")</f>
        <v>927</v>
      </c>
      <c r="AF939" s="133" t="str">
        <f t="shared" si="120"/>
        <v/>
      </c>
      <c r="AH939" s="137"/>
      <c r="AI939" s="138"/>
      <c r="AJ939" s="137"/>
      <c r="AK939" s="138"/>
      <c r="AL939" s="137"/>
      <c r="AM939" s="138"/>
      <c r="AN939" s="137"/>
      <c r="AO939" s="138"/>
      <c r="AP939" s="137"/>
      <c r="AQ939" s="138"/>
      <c r="AR939" s="139"/>
      <c r="AS939" s="138"/>
    </row>
    <row r="940" spans="1:45" x14ac:dyDescent="0.25">
      <c r="A940" s="122">
        <f t="shared" si="121"/>
        <v>928</v>
      </c>
      <c r="B940" s="80" t="s">
        <v>1844</v>
      </c>
      <c r="C940" s="122">
        <v>2</v>
      </c>
      <c r="D940" s="79" t="s">
        <v>1803</v>
      </c>
      <c r="E940" s="79" t="s">
        <v>1804</v>
      </c>
      <c r="F940" s="120">
        <v>25</v>
      </c>
      <c r="G940" s="79">
        <v>2018</v>
      </c>
      <c r="H940" s="81" t="s">
        <v>1845</v>
      </c>
      <c r="I940" s="81" t="s">
        <v>1846</v>
      </c>
      <c r="J940" s="81" t="s">
        <v>114</v>
      </c>
      <c r="K940" s="79" t="s">
        <v>377</v>
      </c>
      <c r="L940" s="116" t="s">
        <v>1847</v>
      </c>
      <c r="N940" s="79" t="s">
        <v>149</v>
      </c>
      <c r="O940" s="166">
        <v>1</v>
      </c>
      <c r="P940" s="83">
        <v>8699520</v>
      </c>
      <c r="S940" s="122">
        <v>1</v>
      </c>
      <c r="T940" s="117">
        <v>2</v>
      </c>
      <c r="V940" s="79" t="str">
        <f>IF(AND(C940=2, T940&lt;&gt;""), _xlfn.IFNA(VLOOKUP(T940,'kk1'!$B$10:$C$109, 2, FALSE), ""), "")</f>
        <v>Ruang Sekretaris</v>
      </c>
      <c r="X940" s="79" t="str">
        <f t="shared" si="114"/>
        <v/>
      </c>
      <c r="Y940" s="79" t="str">
        <f t="shared" si="115"/>
        <v>Belum diisi</v>
      </c>
      <c r="Z940" s="79">
        <f t="shared" si="116"/>
        <v>0</v>
      </c>
      <c r="AA940" s="79" t="str">
        <f t="shared" si="117"/>
        <v>update ta_kib_b set kd_ruang = 2 where idpemda = '10020010012000929'</v>
      </c>
      <c r="AB940" s="79" t="str">
        <f t="shared" si="118"/>
        <v>Ta_Fn_KIB_B_Sensus</v>
      </c>
      <c r="AC940" s="79" t="str">
        <f t="shared" si="119"/>
        <v/>
      </c>
      <c r="AD940" s="79">
        <f>ROWS($B$13:B940)</f>
        <v>928</v>
      </c>
      <c r="AE940" s="79">
        <f>IF(W940='kk4-7'!$A$1, AD940, "")</f>
        <v>928</v>
      </c>
      <c r="AF940" s="79" t="str">
        <f t="shared" si="120"/>
        <v/>
      </c>
    </row>
    <row r="941" spans="1:45" x14ac:dyDescent="0.25">
      <c r="A941" s="122">
        <f t="shared" si="121"/>
        <v>929</v>
      </c>
      <c r="B941" s="80" t="s">
        <v>1848</v>
      </c>
      <c r="C941" s="122">
        <v>2</v>
      </c>
      <c r="D941" s="79" t="s">
        <v>1803</v>
      </c>
      <c r="E941" s="79" t="s">
        <v>1804</v>
      </c>
      <c r="F941" s="120">
        <v>26</v>
      </c>
      <c r="G941" s="79">
        <v>2018</v>
      </c>
      <c r="H941" s="81" t="s">
        <v>1849</v>
      </c>
      <c r="I941" s="81">
        <v>3468</v>
      </c>
      <c r="J941" s="81" t="s">
        <v>114</v>
      </c>
      <c r="K941" s="79" t="s">
        <v>377</v>
      </c>
      <c r="L941" s="116" t="s">
        <v>1847</v>
      </c>
      <c r="N941" s="79" t="s">
        <v>149</v>
      </c>
      <c r="O941" s="166">
        <v>1</v>
      </c>
      <c r="P941" s="83">
        <v>8825000</v>
      </c>
      <c r="S941" s="122">
        <v>1</v>
      </c>
      <c r="T941" s="117">
        <v>11</v>
      </c>
      <c r="V941" s="79" t="str">
        <f>IF(AND(C941=2, T941&lt;&gt;""), _xlfn.IFNA(VLOOKUP(T941,'kk1'!$B$10:$C$109, 2, FALSE), ""), "")</f>
        <v>Mushola</v>
      </c>
      <c r="X941" s="79" t="str">
        <f t="shared" si="114"/>
        <v/>
      </c>
      <c r="Y941" s="79" t="str">
        <f t="shared" si="115"/>
        <v>Belum diisi</v>
      </c>
      <c r="Z941" s="79">
        <f t="shared" si="116"/>
        <v>0</v>
      </c>
      <c r="AA941" s="79" t="str">
        <f t="shared" si="117"/>
        <v>update ta_kib_b set kd_ruang = 11 where idpemda = '10020010012000930'</v>
      </c>
      <c r="AB941" s="79" t="str">
        <f t="shared" si="118"/>
        <v>Ta_Fn_KIB_B_Sensus</v>
      </c>
      <c r="AC941" s="79" t="str">
        <f t="shared" si="119"/>
        <v/>
      </c>
      <c r="AD941" s="79">
        <f>ROWS($B$13:B941)</f>
        <v>929</v>
      </c>
      <c r="AE941" s="79">
        <f>IF(W941='kk4-7'!$A$1, AD941, "")</f>
        <v>929</v>
      </c>
      <c r="AF941" s="79" t="str">
        <f t="shared" si="120"/>
        <v/>
      </c>
    </row>
    <row r="942" spans="1:45" x14ac:dyDescent="0.25">
      <c r="A942" s="122">
        <f t="shared" si="121"/>
        <v>930</v>
      </c>
      <c r="B942" s="80" t="s">
        <v>1850</v>
      </c>
      <c r="C942" s="122">
        <v>2</v>
      </c>
      <c r="D942" s="79" t="s">
        <v>1803</v>
      </c>
      <c r="E942" s="79" t="s">
        <v>1804</v>
      </c>
      <c r="F942" s="120">
        <v>27</v>
      </c>
      <c r="G942" s="79">
        <v>2018</v>
      </c>
      <c r="H942" s="81" t="s">
        <v>1849</v>
      </c>
      <c r="I942" s="81">
        <v>3468</v>
      </c>
      <c r="J942" s="81" t="s">
        <v>114</v>
      </c>
      <c r="K942" s="79" t="s">
        <v>377</v>
      </c>
      <c r="L942" s="116" t="s">
        <v>1847</v>
      </c>
      <c r="N942" s="79" t="s">
        <v>149</v>
      </c>
      <c r="O942" s="166">
        <v>1</v>
      </c>
      <c r="P942" s="83">
        <v>8825000</v>
      </c>
      <c r="S942" s="122">
        <v>1</v>
      </c>
      <c r="T942" s="117">
        <v>11</v>
      </c>
      <c r="V942" s="79" t="str">
        <f>IF(AND(C942=2, T942&lt;&gt;""), _xlfn.IFNA(VLOOKUP(T942,'kk1'!$B$10:$C$109, 2, FALSE), ""), "")</f>
        <v>Mushola</v>
      </c>
      <c r="X942" s="79" t="str">
        <f t="shared" si="114"/>
        <v/>
      </c>
      <c r="Y942" s="79" t="str">
        <f t="shared" si="115"/>
        <v>Belum diisi</v>
      </c>
      <c r="Z942" s="79">
        <f t="shared" si="116"/>
        <v>0</v>
      </c>
      <c r="AA942" s="79" t="str">
        <f t="shared" si="117"/>
        <v>update ta_kib_b set kd_ruang = 11 where idpemda = '10020010012000931'</v>
      </c>
      <c r="AB942" s="79" t="str">
        <f t="shared" si="118"/>
        <v>Ta_Fn_KIB_B_Sensus</v>
      </c>
      <c r="AC942" s="79" t="str">
        <f t="shared" si="119"/>
        <v/>
      </c>
      <c r="AD942" s="79">
        <f>ROWS($B$13:B942)</f>
        <v>930</v>
      </c>
      <c r="AE942" s="79">
        <f>IF(W942='kk4-7'!$A$1, AD942, "")</f>
        <v>930</v>
      </c>
      <c r="AF942" s="79" t="str">
        <f t="shared" si="120"/>
        <v/>
      </c>
    </row>
    <row r="943" spans="1:45" x14ac:dyDescent="0.25">
      <c r="A943" s="122">
        <f t="shared" si="121"/>
        <v>931</v>
      </c>
      <c r="B943" s="80" t="s">
        <v>1851</v>
      </c>
      <c r="C943" s="122">
        <v>2</v>
      </c>
      <c r="D943" s="79" t="s">
        <v>1803</v>
      </c>
      <c r="E943" s="79" t="s">
        <v>1804</v>
      </c>
      <c r="F943" s="120">
        <v>28</v>
      </c>
      <c r="G943" s="79">
        <v>2019</v>
      </c>
      <c r="H943" s="81" t="s">
        <v>1852</v>
      </c>
      <c r="I943" s="81" t="s">
        <v>1853</v>
      </c>
      <c r="J943" s="81" t="s">
        <v>114</v>
      </c>
      <c r="K943" s="79" t="s">
        <v>377</v>
      </c>
      <c r="L943" s="116" t="s">
        <v>1854</v>
      </c>
      <c r="N943" s="79" t="s">
        <v>149</v>
      </c>
      <c r="O943" s="166">
        <v>1</v>
      </c>
      <c r="P943" s="83">
        <v>13750000</v>
      </c>
      <c r="S943" s="122">
        <v>1</v>
      </c>
      <c r="T943" s="117">
        <v>29</v>
      </c>
      <c r="V943" s="79" t="str">
        <f>IF(AND(C943=2, T943&lt;&gt;""), _xlfn.IFNA(VLOOKUP(T943,'kk1'!$B$10:$C$109, 2, FALSE), ""), "")</f>
        <v>Balai Penyuluh KEBAKKRAMAT</v>
      </c>
      <c r="W943" s="117">
        <v>1</v>
      </c>
      <c r="X943" s="79" t="str">
        <f t="shared" si="114"/>
        <v>Baik</v>
      </c>
      <c r="Y943" s="79" t="str">
        <f t="shared" si="115"/>
        <v>Benar</v>
      </c>
      <c r="Z943" s="79">
        <f t="shared" si="116"/>
        <v>1</v>
      </c>
      <c r="AA943" s="79" t="str">
        <f t="shared" si="117"/>
        <v>update ta_kib_b set kd_ruang = 29 where idpemda = '10020010012000990'</v>
      </c>
      <c r="AB943" s="79" t="str">
        <f t="shared" si="118"/>
        <v>Ta_Fn_KIB_B_Sensus</v>
      </c>
      <c r="AC943" s="79" t="str">
        <f t="shared" si="119"/>
        <v>update Ta_Fn_KIB_B_Sensus set sensus = 1 where idpemda = '10020010012000990'</v>
      </c>
      <c r="AD943" s="79">
        <f>ROWS($B$13:B943)</f>
        <v>931</v>
      </c>
      <c r="AE943" s="79" t="str">
        <f>IF(W943='kk4-7'!$A$1, AD943, "")</f>
        <v/>
      </c>
      <c r="AF943" s="79" t="str">
        <f t="shared" si="120"/>
        <v/>
      </c>
    </row>
    <row r="944" spans="1:45" x14ac:dyDescent="0.25">
      <c r="A944" s="122">
        <f t="shared" si="121"/>
        <v>932</v>
      </c>
      <c r="B944" s="80" t="s">
        <v>1855</v>
      </c>
      <c r="C944" s="122">
        <v>2</v>
      </c>
      <c r="D944" s="79" t="s">
        <v>1803</v>
      </c>
      <c r="E944" s="79" t="s">
        <v>1804</v>
      </c>
      <c r="F944" s="120">
        <v>29</v>
      </c>
      <c r="G944" s="79">
        <v>2019</v>
      </c>
      <c r="H944" s="81" t="s">
        <v>1852</v>
      </c>
      <c r="I944" s="81" t="s">
        <v>1853</v>
      </c>
      <c r="J944" s="81" t="s">
        <v>114</v>
      </c>
      <c r="K944" s="79" t="s">
        <v>377</v>
      </c>
      <c r="L944" s="116" t="s">
        <v>1854</v>
      </c>
      <c r="N944" s="79" t="s">
        <v>149</v>
      </c>
      <c r="O944" s="166">
        <v>1</v>
      </c>
      <c r="P944" s="83">
        <v>13750000</v>
      </c>
      <c r="S944" s="122">
        <v>1</v>
      </c>
      <c r="T944" s="117">
        <v>30</v>
      </c>
      <c r="V944" s="79" t="str">
        <f>IF(AND(C944=2, T944&lt;&gt;""), _xlfn.IFNA(VLOOKUP(T944,'kk1'!$B$10:$C$109, 2, FALSE), ""), "")</f>
        <v>Balai Penyuluh MOJOGEDANG</v>
      </c>
      <c r="W944" s="117">
        <v>1</v>
      </c>
      <c r="X944" s="79" t="str">
        <f t="shared" si="114"/>
        <v>Baik</v>
      </c>
      <c r="Y944" s="79" t="str">
        <f t="shared" si="115"/>
        <v>Benar</v>
      </c>
      <c r="Z944" s="79">
        <f t="shared" si="116"/>
        <v>1</v>
      </c>
      <c r="AA944" s="79" t="str">
        <f t="shared" si="117"/>
        <v>update ta_kib_b set kd_ruang = 30 where idpemda = '10020010012000993'</v>
      </c>
      <c r="AB944" s="79" t="str">
        <f t="shared" si="118"/>
        <v>Ta_Fn_KIB_B_Sensus</v>
      </c>
      <c r="AC944" s="79" t="str">
        <f t="shared" si="119"/>
        <v>update Ta_Fn_KIB_B_Sensus set sensus = 1 where idpemda = '10020010012000993'</v>
      </c>
      <c r="AD944" s="79">
        <f>ROWS($B$13:B944)</f>
        <v>932</v>
      </c>
      <c r="AE944" s="79" t="str">
        <f>IF(W944='kk4-7'!$A$1, AD944, "")</f>
        <v/>
      </c>
      <c r="AF944" s="79" t="str">
        <f t="shared" si="120"/>
        <v/>
      </c>
    </row>
    <row r="945" spans="1:32" x14ac:dyDescent="0.25">
      <c r="A945" s="122">
        <f t="shared" si="121"/>
        <v>933</v>
      </c>
      <c r="B945" s="80" t="s">
        <v>1856</v>
      </c>
      <c r="C945" s="122">
        <v>2</v>
      </c>
      <c r="D945" s="79" t="s">
        <v>1803</v>
      </c>
      <c r="E945" s="79" t="s">
        <v>1804</v>
      </c>
      <c r="F945" s="120">
        <v>30</v>
      </c>
      <c r="G945" s="79">
        <v>2019</v>
      </c>
      <c r="H945" s="81" t="s">
        <v>1852</v>
      </c>
      <c r="I945" s="81" t="s">
        <v>1853</v>
      </c>
      <c r="J945" s="81" t="s">
        <v>114</v>
      </c>
      <c r="K945" s="79" t="s">
        <v>377</v>
      </c>
      <c r="L945" s="116" t="s">
        <v>1854</v>
      </c>
      <c r="N945" s="79" t="s">
        <v>149</v>
      </c>
      <c r="O945" s="166">
        <v>1</v>
      </c>
      <c r="P945" s="83">
        <v>13750000</v>
      </c>
      <c r="S945" s="122">
        <v>1</v>
      </c>
      <c r="T945" s="117">
        <v>20</v>
      </c>
      <c r="V945" s="79" t="str">
        <f>IF(AND(C945=2, T945&lt;&gt;""), _xlfn.IFNA(VLOOKUP(T945,'kk1'!$B$10:$C$109, 2, FALSE), ""), "")</f>
        <v>Balai Penyuluh MATESIH</v>
      </c>
      <c r="W945" s="117">
        <v>1</v>
      </c>
      <c r="X945" s="79" t="str">
        <f t="shared" si="114"/>
        <v>Baik</v>
      </c>
      <c r="Y945" s="79" t="str">
        <f t="shared" si="115"/>
        <v>Benar</v>
      </c>
      <c r="Z945" s="79">
        <f t="shared" si="116"/>
        <v>1</v>
      </c>
      <c r="AA945" s="79" t="str">
        <f t="shared" si="117"/>
        <v>update ta_kib_b set kd_ruang = 20 where idpemda = '10020010012000996'</v>
      </c>
      <c r="AB945" s="79" t="str">
        <f t="shared" si="118"/>
        <v>Ta_Fn_KIB_B_Sensus</v>
      </c>
      <c r="AC945" s="79" t="str">
        <f t="shared" si="119"/>
        <v>update Ta_Fn_KIB_B_Sensus set sensus = 1 where idpemda = '10020010012000996'</v>
      </c>
      <c r="AD945" s="79">
        <f>ROWS($B$13:B945)</f>
        <v>933</v>
      </c>
      <c r="AE945" s="79" t="str">
        <f>IF(W945='kk4-7'!$A$1, AD945, "")</f>
        <v/>
      </c>
      <c r="AF945" s="79" t="str">
        <f t="shared" si="120"/>
        <v/>
      </c>
    </row>
    <row r="946" spans="1:32" x14ac:dyDescent="0.25">
      <c r="A946" s="122">
        <f t="shared" si="121"/>
        <v>934</v>
      </c>
      <c r="B946" s="80" t="s">
        <v>1857</v>
      </c>
      <c r="C946" s="122">
        <v>2</v>
      </c>
      <c r="D946" s="79" t="s">
        <v>1803</v>
      </c>
      <c r="E946" s="79" t="s">
        <v>1804</v>
      </c>
      <c r="F946" s="120">
        <v>31</v>
      </c>
      <c r="G946" s="79">
        <v>2019</v>
      </c>
      <c r="H946" s="81" t="s">
        <v>1852</v>
      </c>
      <c r="I946" s="81" t="s">
        <v>1853</v>
      </c>
      <c r="J946" s="81" t="s">
        <v>114</v>
      </c>
      <c r="K946" s="79" t="s">
        <v>377</v>
      </c>
      <c r="L946" s="116" t="s">
        <v>1854</v>
      </c>
      <c r="N946" s="79" t="s">
        <v>149</v>
      </c>
      <c r="O946" s="166">
        <v>1</v>
      </c>
      <c r="P946" s="83">
        <v>13750000</v>
      </c>
      <c r="S946" s="122">
        <v>1</v>
      </c>
      <c r="V946" s="79" t="str">
        <f>IF(AND(C946=2, T946&lt;&gt;""), _xlfn.IFNA(VLOOKUP(T946,'kk1'!$B$10:$C$109, 2, FALSE), ""), "")</f>
        <v/>
      </c>
      <c r="X946" s="79" t="str">
        <f t="shared" si="114"/>
        <v/>
      </c>
      <c r="Y946" s="79" t="str">
        <f t="shared" si="115"/>
        <v>Belum diisi</v>
      </c>
      <c r="Z946" s="79">
        <f t="shared" si="116"/>
        <v>0</v>
      </c>
      <c r="AA946" s="79" t="str">
        <f t="shared" si="117"/>
        <v/>
      </c>
      <c r="AB946" s="79" t="str">
        <f t="shared" si="118"/>
        <v>Ta_Fn_KIB_B_Sensus</v>
      </c>
      <c r="AC946" s="79" t="str">
        <f t="shared" si="119"/>
        <v/>
      </c>
      <c r="AD946" s="79">
        <f>ROWS($B$13:B946)</f>
        <v>934</v>
      </c>
      <c r="AE946" s="79">
        <f>IF(W946='kk4-7'!$A$1, AD946, "")</f>
        <v>934</v>
      </c>
      <c r="AF946" s="79" t="str">
        <f t="shared" si="120"/>
        <v/>
      </c>
    </row>
    <row r="947" spans="1:32" x14ac:dyDescent="0.25">
      <c r="A947" s="122">
        <f t="shared" si="121"/>
        <v>935</v>
      </c>
      <c r="B947" s="80" t="s">
        <v>1858</v>
      </c>
      <c r="C947" s="122">
        <v>2</v>
      </c>
      <c r="D947" s="79" t="s">
        <v>1803</v>
      </c>
      <c r="E947" s="79" t="s">
        <v>1804</v>
      </c>
      <c r="F947" s="120">
        <v>32</v>
      </c>
      <c r="G947" s="79">
        <v>2019</v>
      </c>
      <c r="H947" s="81" t="s">
        <v>1852</v>
      </c>
      <c r="I947" s="81" t="s">
        <v>1853</v>
      </c>
      <c r="J947" s="81" t="s">
        <v>114</v>
      </c>
      <c r="K947" s="79" t="s">
        <v>377</v>
      </c>
      <c r="L947" s="116" t="s">
        <v>1854</v>
      </c>
      <c r="N947" s="79" t="s">
        <v>149</v>
      </c>
      <c r="O947" s="166">
        <v>1</v>
      </c>
      <c r="P947" s="83">
        <v>13750000</v>
      </c>
      <c r="S947" s="122">
        <v>1</v>
      </c>
      <c r="V947" s="79" t="str">
        <f>IF(AND(C947=2, T947&lt;&gt;""), _xlfn.IFNA(VLOOKUP(T947,'kk1'!$B$10:$C$109, 2, FALSE), ""), "")</f>
        <v/>
      </c>
      <c r="X947" s="79" t="str">
        <f t="shared" si="114"/>
        <v/>
      </c>
      <c r="Y947" s="79" t="str">
        <f t="shared" si="115"/>
        <v>Belum diisi</v>
      </c>
      <c r="Z947" s="79">
        <f t="shared" si="116"/>
        <v>0</v>
      </c>
      <c r="AA947" s="79" t="str">
        <f t="shared" si="117"/>
        <v/>
      </c>
      <c r="AB947" s="79" t="str">
        <f t="shared" si="118"/>
        <v>Ta_Fn_KIB_B_Sensus</v>
      </c>
      <c r="AC947" s="79" t="str">
        <f t="shared" si="119"/>
        <v/>
      </c>
      <c r="AD947" s="79">
        <f>ROWS($B$13:B947)</f>
        <v>935</v>
      </c>
      <c r="AE947" s="79">
        <f>IF(W947='kk4-7'!$A$1, AD947, "")</f>
        <v>935</v>
      </c>
      <c r="AF947" s="79" t="str">
        <f t="shared" si="120"/>
        <v/>
      </c>
    </row>
    <row r="948" spans="1:32" x14ac:dyDescent="0.25">
      <c r="A948" s="122">
        <f t="shared" si="121"/>
        <v>936</v>
      </c>
      <c r="B948" s="80" t="s">
        <v>1859</v>
      </c>
      <c r="C948" s="122">
        <v>2</v>
      </c>
      <c r="D948" s="79" t="s">
        <v>1803</v>
      </c>
      <c r="E948" s="79" t="s">
        <v>1804</v>
      </c>
      <c r="F948" s="120">
        <v>33</v>
      </c>
      <c r="G948" s="79">
        <v>2019</v>
      </c>
      <c r="H948" s="81" t="s">
        <v>1852</v>
      </c>
      <c r="I948" s="81" t="s">
        <v>1853</v>
      </c>
      <c r="J948" s="81" t="s">
        <v>114</v>
      </c>
      <c r="K948" s="79" t="s">
        <v>377</v>
      </c>
      <c r="L948" s="116" t="s">
        <v>1854</v>
      </c>
      <c r="N948" s="79" t="s">
        <v>149</v>
      </c>
      <c r="O948" s="166">
        <v>1</v>
      </c>
      <c r="P948" s="83">
        <v>13750000</v>
      </c>
      <c r="S948" s="122">
        <v>1</v>
      </c>
      <c r="V948" s="79" t="str">
        <f>IF(AND(C948=2, T948&lt;&gt;""), _xlfn.IFNA(VLOOKUP(T948,'kk1'!$B$10:$C$109, 2, FALSE), ""), "")</f>
        <v/>
      </c>
      <c r="X948" s="79" t="str">
        <f t="shared" si="114"/>
        <v/>
      </c>
      <c r="Y948" s="79" t="str">
        <f t="shared" si="115"/>
        <v>Belum diisi</v>
      </c>
      <c r="Z948" s="79">
        <f t="shared" si="116"/>
        <v>0</v>
      </c>
      <c r="AA948" s="79" t="str">
        <f t="shared" si="117"/>
        <v/>
      </c>
      <c r="AB948" s="79" t="str">
        <f t="shared" si="118"/>
        <v>Ta_Fn_KIB_B_Sensus</v>
      </c>
      <c r="AC948" s="79" t="str">
        <f t="shared" si="119"/>
        <v/>
      </c>
      <c r="AD948" s="79">
        <f>ROWS($B$13:B948)</f>
        <v>936</v>
      </c>
      <c r="AE948" s="79">
        <f>IF(W948='kk4-7'!$A$1, AD948, "")</f>
        <v>936</v>
      </c>
      <c r="AF948" s="79" t="str">
        <f t="shared" si="120"/>
        <v/>
      </c>
    </row>
    <row r="949" spans="1:32" x14ac:dyDescent="0.25">
      <c r="A949" s="122">
        <f t="shared" si="121"/>
        <v>937</v>
      </c>
      <c r="B949" s="80" t="s">
        <v>1860</v>
      </c>
      <c r="C949" s="122">
        <v>2</v>
      </c>
      <c r="D949" s="79" t="s">
        <v>1803</v>
      </c>
      <c r="E949" s="79" t="s">
        <v>1804</v>
      </c>
      <c r="F949" s="120">
        <v>34</v>
      </c>
      <c r="G949" s="79">
        <v>2019</v>
      </c>
      <c r="H949" s="81" t="s">
        <v>1852</v>
      </c>
      <c r="I949" s="81" t="s">
        <v>1853</v>
      </c>
      <c r="J949" s="81" t="s">
        <v>114</v>
      </c>
      <c r="K949" s="79" t="s">
        <v>377</v>
      </c>
      <c r="L949" s="116" t="s">
        <v>1854</v>
      </c>
      <c r="N949" s="79" t="s">
        <v>149</v>
      </c>
      <c r="O949" s="166">
        <v>1</v>
      </c>
      <c r="P949" s="83">
        <v>13750000</v>
      </c>
      <c r="S949" s="122">
        <v>1</v>
      </c>
      <c r="V949" s="79" t="str">
        <f>IF(AND(C949=2, T949&lt;&gt;""), _xlfn.IFNA(VLOOKUP(T949,'kk1'!$B$10:$C$109, 2, FALSE), ""), "")</f>
        <v/>
      </c>
      <c r="X949" s="79" t="str">
        <f t="shared" si="114"/>
        <v/>
      </c>
      <c r="Y949" s="79" t="str">
        <f t="shared" si="115"/>
        <v>Belum diisi</v>
      </c>
      <c r="Z949" s="79">
        <f t="shared" si="116"/>
        <v>0</v>
      </c>
      <c r="AA949" s="79" t="str">
        <f t="shared" si="117"/>
        <v/>
      </c>
      <c r="AB949" s="79" t="str">
        <f t="shared" si="118"/>
        <v>Ta_Fn_KIB_B_Sensus</v>
      </c>
      <c r="AC949" s="79" t="str">
        <f t="shared" si="119"/>
        <v/>
      </c>
      <c r="AD949" s="79">
        <f>ROWS($B$13:B949)</f>
        <v>937</v>
      </c>
      <c r="AE949" s="79">
        <f>IF(W949='kk4-7'!$A$1, AD949, "")</f>
        <v>937</v>
      </c>
      <c r="AF949" s="79" t="str">
        <f t="shared" si="120"/>
        <v/>
      </c>
    </row>
    <row r="950" spans="1:32" x14ac:dyDescent="0.25">
      <c r="A950" s="122">
        <f t="shared" si="121"/>
        <v>938</v>
      </c>
      <c r="B950" s="80" t="s">
        <v>1861</v>
      </c>
      <c r="C950" s="122">
        <v>2</v>
      </c>
      <c r="D950" s="79" t="s">
        <v>1803</v>
      </c>
      <c r="E950" s="79" t="s">
        <v>1804</v>
      </c>
      <c r="F950" s="120">
        <v>35</v>
      </c>
      <c r="G950" s="79">
        <v>2019</v>
      </c>
      <c r="H950" s="81" t="s">
        <v>1852</v>
      </c>
      <c r="I950" s="81" t="s">
        <v>1853</v>
      </c>
      <c r="J950" s="81" t="s">
        <v>114</v>
      </c>
      <c r="K950" s="79" t="s">
        <v>377</v>
      </c>
      <c r="L950" s="116" t="s">
        <v>1854</v>
      </c>
      <c r="N950" s="79" t="s">
        <v>149</v>
      </c>
      <c r="O950" s="166">
        <v>1</v>
      </c>
      <c r="P950" s="83">
        <v>13750000</v>
      </c>
      <c r="S950" s="122">
        <v>1</v>
      </c>
      <c r="V950" s="79" t="str">
        <f>IF(AND(C950=2, T950&lt;&gt;""), _xlfn.IFNA(VLOOKUP(T950,'kk1'!$B$10:$C$109, 2, FALSE), ""), "")</f>
        <v/>
      </c>
      <c r="X950" s="79" t="str">
        <f t="shared" si="114"/>
        <v/>
      </c>
      <c r="Y950" s="79" t="str">
        <f t="shared" si="115"/>
        <v>Belum diisi</v>
      </c>
      <c r="Z950" s="79">
        <f t="shared" si="116"/>
        <v>0</v>
      </c>
      <c r="AA950" s="79" t="str">
        <f t="shared" si="117"/>
        <v/>
      </c>
      <c r="AB950" s="79" t="str">
        <f t="shared" si="118"/>
        <v>Ta_Fn_KIB_B_Sensus</v>
      </c>
      <c r="AC950" s="79" t="str">
        <f t="shared" si="119"/>
        <v/>
      </c>
      <c r="AD950" s="79">
        <f>ROWS($B$13:B950)</f>
        <v>938</v>
      </c>
      <c r="AE950" s="79">
        <f>IF(W950='kk4-7'!$A$1, AD950, "")</f>
        <v>938</v>
      </c>
      <c r="AF950" s="79" t="str">
        <f t="shared" si="120"/>
        <v/>
      </c>
    </row>
    <row r="951" spans="1:32" x14ac:dyDescent="0.25">
      <c r="A951" s="122">
        <f t="shared" si="121"/>
        <v>939</v>
      </c>
      <c r="B951" s="80" t="s">
        <v>1862</v>
      </c>
      <c r="C951" s="122">
        <v>2</v>
      </c>
      <c r="D951" s="79" t="s">
        <v>1803</v>
      </c>
      <c r="E951" s="79" t="s">
        <v>1804</v>
      </c>
      <c r="F951" s="120">
        <v>36</v>
      </c>
      <c r="G951" s="79">
        <v>2019</v>
      </c>
      <c r="H951" s="81" t="s">
        <v>1852</v>
      </c>
      <c r="I951" s="81" t="s">
        <v>1853</v>
      </c>
      <c r="J951" s="81" t="s">
        <v>114</v>
      </c>
      <c r="K951" s="79" t="s">
        <v>377</v>
      </c>
      <c r="L951" s="116" t="s">
        <v>1854</v>
      </c>
      <c r="N951" s="79" t="s">
        <v>149</v>
      </c>
      <c r="O951" s="166">
        <v>1</v>
      </c>
      <c r="P951" s="83">
        <v>13750000</v>
      </c>
      <c r="S951" s="122">
        <v>1</v>
      </c>
      <c r="V951" s="79" t="str">
        <f>IF(AND(C951=2, T951&lt;&gt;""), _xlfn.IFNA(VLOOKUP(T951,'kk1'!$B$10:$C$109, 2, FALSE), ""), "")</f>
        <v/>
      </c>
      <c r="X951" s="79" t="str">
        <f t="shared" si="114"/>
        <v/>
      </c>
      <c r="Y951" s="79" t="str">
        <f t="shared" si="115"/>
        <v>Belum diisi</v>
      </c>
      <c r="Z951" s="79">
        <f t="shared" si="116"/>
        <v>0</v>
      </c>
      <c r="AA951" s="79" t="str">
        <f t="shared" si="117"/>
        <v/>
      </c>
      <c r="AB951" s="79" t="str">
        <f t="shared" si="118"/>
        <v>Ta_Fn_KIB_B_Sensus</v>
      </c>
      <c r="AC951" s="79" t="str">
        <f t="shared" si="119"/>
        <v/>
      </c>
      <c r="AD951" s="79">
        <f>ROWS($B$13:B951)</f>
        <v>939</v>
      </c>
      <c r="AE951" s="79">
        <f>IF(W951='kk4-7'!$A$1, AD951, "")</f>
        <v>939</v>
      </c>
      <c r="AF951" s="79" t="str">
        <f t="shared" si="120"/>
        <v/>
      </c>
    </row>
    <row r="952" spans="1:32" x14ac:dyDescent="0.25">
      <c r="A952" s="122">
        <f t="shared" si="121"/>
        <v>940</v>
      </c>
      <c r="B952" s="80" t="s">
        <v>1863</v>
      </c>
      <c r="C952" s="122">
        <v>2</v>
      </c>
      <c r="D952" s="79" t="s">
        <v>1803</v>
      </c>
      <c r="E952" s="79" t="s">
        <v>1804</v>
      </c>
      <c r="F952" s="120">
        <v>37</v>
      </c>
      <c r="G952" s="79">
        <v>2019</v>
      </c>
      <c r="H952" s="81" t="s">
        <v>1852</v>
      </c>
      <c r="I952" s="81" t="s">
        <v>1853</v>
      </c>
      <c r="J952" s="81" t="s">
        <v>114</v>
      </c>
      <c r="K952" s="79" t="s">
        <v>377</v>
      </c>
      <c r="L952" s="116" t="s">
        <v>1854</v>
      </c>
      <c r="N952" s="79" t="s">
        <v>149</v>
      </c>
      <c r="O952" s="166">
        <v>1</v>
      </c>
      <c r="P952" s="83">
        <v>13750000</v>
      </c>
      <c r="S952" s="122">
        <v>1</v>
      </c>
      <c r="V952" s="79" t="str">
        <f>IF(AND(C952=2, T952&lt;&gt;""), _xlfn.IFNA(VLOOKUP(T952,'kk1'!$B$10:$C$109, 2, FALSE), ""), "")</f>
        <v/>
      </c>
      <c r="X952" s="79" t="str">
        <f t="shared" si="114"/>
        <v/>
      </c>
      <c r="Y952" s="79" t="str">
        <f t="shared" si="115"/>
        <v>Belum diisi</v>
      </c>
      <c r="Z952" s="79">
        <f t="shared" si="116"/>
        <v>0</v>
      </c>
      <c r="AA952" s="79" t="str">
        <f t="shared" si="117"/>
        <v/>
      </c>
      <c r="AB952" s="79" t="str">
        <f t="shared" si="118"/>
        <v>Ta_Fn_KIB_B_Sensus</v>
      </c>
      <c r="AC952" s="79" t="str">
        <f t="shared" si="119"/>
        <v/>
      </c>
      <c r="AD952" s="79">
        <f>ROWS($B$13:B952)</f>
        <v>940</v>
      </c>
      <c r="AE952" s="79">
        <f>IF(W952='kk4-7'!$A$1, AD952, "")</f>
        <v>940</v>
      </c>
      <c r="AF952" s="79" t="str">
        <f t="shared" si="120"/>
        <v/>
      </c>
    </row>
    <row r="953" spans="1:32" x14ac:dyDescent="0.25">
      <c r="A953" s="122">
        <f t="shared" si="121"/>
        <v>941</v>
      </c>
      <c r="B953" s="80" t="s">
        <v>1864</v>
      </c>
      <c r="C953" s="122">
        <v>2</v>
      </c>
      <c r="D953" s="79" t="s">
        <v>1865</v>
      </c>
      <c r="E953" s="79" t="s">
        <v>1866</v>
      </c>
      <c r="F953" s="120">
        <v>1</v>
      </c>
      <c r="G953" s="79">
        <v>2010</v>
      </c>
      <c r="H953" s="81" t="s">
        <v>1867</v>
      </c>
      <c r="I953" s="81" t="s">
        <v>114</v>
      </c>
      <c r="J953" s="81" t="s">
        <v>114</v>
      </c>
      <c r="K953" s="79" t="s">
        <v>647</v>
      </c>
      <c r="L953" s="116" t="s">
        <v>114</v>
      </c>
      <c r="N953" s="79" t="s">
        <v>149</v>
      </c>
      <c r="O953" s="166">
        <v>1</v>
      </c>
      <c r="P953" s="83">
        <v>7058050</v>
      </c>
      <c r="S953" s="122">
        <v>1</v>
      </c>
      <c r="T953" s="117">
        <v>16</v>
      </c>
      <c r="V953" s="79" t="str">
        <f>IF(AND(C953=2, T953&lt;&gt;""), _xlfn.IFNA(VLOOKUP(T953,'kk1'!$B$10:$C$109, 2, FALSE), ""), "")</f>
        <v>Balai Penyuluh JATIPURO</v>
      </c>
      <c r="W953" s="117">
        <v>3</v>
      </c>
      <c r="X953" s="79" t="str">
        <f t="shared" si="114"/>
        <v>Rusak Berat</v>
      </c>
      <c r="Y953" s="79" t="str">
        <f t="shared" si="115"/>
        <v>Benar</v>
      </c>
      <c r="Z953" s="79">
        <f t="shared" si="116"/>
        <v>1</v>
      </c>
      <c r="AA953" s="79" t="str">
        <f t="shared" si="117"/>
        <v>update ta_kib_b set kd_ruang = 16 where idpemda = '10020010012000608'</v>
      </c>
      <c r="AB953" s="79" t="str">
        <f t="shared" si="118"/>
        <v>Ta_Fn_KIB_B_Sensus</v>
      </c>
      <c r="AC953" s="79" t="str">
        <f t="shared" si="119"/>
        <v>update Ta_Fn_KIB_B_Sensus set sensus = 3 where idpemda = '10020010012000608'</v>
      </c>
      <c r="AD953" s="79">
        <f>ROWS($B$13:B953)</f>
        <v>941</v>
      </c>
      <c r="AE953" s="79" t="str">
        <f>IF(W953='kk4-7'!$A$1, AD953, "")</f>
        <v/>
      </c>
      <c r="AF953" s="79" t="str">
        <f t="shared" si="120"/>
        <v/>
      </c>
    </row>
    <row r="954" spans="1:32" x14ac:dyDescent="0.25">
      <c r="A954" s="122">
        <f t="shared" si="121"/>
        <v>942</v>
      </c>
      <c r="B954" s="80" t="s">
        <v>1868</v>
      </c>
      <c r="C954" s="122">
        <v>2</v>
      </c>
      <c r="D954" s="79" t="s">
        <v>1865</v>
      </c>
      <c r="E954" s="79" t="s">
        <v>1866</v>
      </c>
      <c r="F954" s="120">
        <v>2</v>
      </c>
      <c r="G954" s="79">
        <v>2010</v>
      </c>
      <c r="H954" s="81" t="s">
        <v>1867</v>
      </c>
      <c r="I954" s="81" t="s">
        <v>114</v>
      </c>
      <c r="J954" s="81" t="s">
        <v>114</v>
      </c>
      <c r="K954" s="79" t="s">
        <v>647</v>
      </c>
      <c r="L954" s="116" t="s">
        <v>114</v>
      </c>
      <c r="N954" s="79" t="s">
        <v>149</v>
      </c>
      <c r="O954" s="166">
        <v>1</v>
      </c>
      <c r="P954" s="83">
        <v>7058050</v>
      </c>
      <c r="S954" s="122">
        <v>1</v>
      </c>
      <c r="T954" s="117">
        <v>17</v>
      </c>
      <c r="V954" s="79" t="str">
        <f>IF(AND(C954=2, T954&lt;&gt;""), _xlfn.IFNA(VLOOKUP(T954,'kk1'!$B$10:$C$109, 2, FALSE), ""), "")</f>
        <v>Balai Penyuluh JATIYOSO</v>
      </c>
      <c r="W954" s="117">
        <v>3</v>
      </c>
      <c r="X954" s="79" t="str">
        <f t="shared" si="114"/>
        <v>Rusak Berat</v>
      </c>
      <c r="Y954" s="79" t="str">
        <f t="shared" si="115"/>
        <v>Benar</v>
      </c>
      <c r="Z954" s="79">
        <f t="shared" si="116"/>
        <v>1</v>
      </c>
      <c r="AA954" s="79" t="str">
        <f t="shared" si="117"/>
        <v>update ta_kib_b set kd_ruang = 17 where idpemda = '10020010012000609'</v>
      </c>
      <c r="AB954" s="79" t="str">
        <f t="shared" si="118"/>
        <v>Ta_Fn_KIB_B_Sensus</v>
      </c>
      <c r="AC954" s="79" t="str">
        <f t="shared" si="119"/>
        <v>update Ta_Fn_KIB_B_Sensus set sensus = 3 where idpemda = '10020010012000609'</v>
      </c>
      <c r="AD954" s="79">
        <f>ROWS($B$13:B954)</f>
        <v>942</v>
      </c>
      <c r="AE954" s="79" t="str">
        <f>IF(W954='kk4-7'!$A$1, AD954, "")</f>
        <v/>
      </c>
      <c r="AF954" s="79" t="str">
        <f t="shared" si="120"/>
        <v/>
      </c>
    </row>
    <row r="955" spans="1:32" x14ac:dyDescent="0.25">
      <c r="A955" s="122">
        <f t="shared" si="121"/>
        <v>943</v>
      </c>
      <c r="B955" s="80" t="s">
        <v>1869</v>
      </c>
      <c r="C955" s="122">
        <v>2</v>
      </c>
      <c r="D955" s="79" t="s">
        <v>1865</v>
      </c>
      <c r="E955" s="79" t="s">
        <v>1866</v>
      </c>
      <c r="F955" s="120">
        <v>3</v>
      </c>
      <c r="G955" s="79">
        <v>2010</v>
      </c>
      <c r="H955" s="81" t="s">
        <v>1867</v>
      </c>
      <c r="I955" s="81" t="s">
        <v>114</v>
      </c>
      <c r="J955" s="81" t="s">
        <v>114</v>
      </c>
      <c r="K955" s="79" t="s">
        <v>647</v>
      </c>
      <c r="L955" s="116" t="s">
        <v>114</v>
      </c>
      <c r="N955" s="79" t="s">
        <v>149</v>
      </c>
      <c r="O955" s="166">
        <v>1</v>
      </c>
      <c r="P955" s="83">
        <v>7058050</v>
      </c>
      <c r="S955" s="122">
        <v>1</v>
      </c>
      <c r="T955" s="117">
        <v>32</v>
      </c>
      <c r="V955" s="79" t="str">
        <f>IF(AND(C955=2, T955&lt;&gt;""), _xlfn.IFNA(VLOOKUP(T955,'kk1'!$B$10:$C$109, 2, FALSE), ""), "")</f>
        <v>Balai Penyuluh JENAWI</v>
      </c>
      <c r="W955" s="117">
        <v>3</v>
      </c>
      <c r="X955" s="79" t="str">
        <f t="shared" si="114"/>
        <v>Rusak Berat</v>
      </c>
      <c r="Y955" s="79" t="str">
        <f t="shared" si="115"/>
        <v>Benar</v>
      </c>
      <c r="Z955" s="79">
        <f t="shared" si="116"/>
        <v>1</v>
      </c>
      <c r="AA955" s="79" t="str">
        <f t="shared" si="117"/>
        <v>update ta_kib_b set kd_ruang = 32 where idpemda = '10020010012000610'</v>
      </c>
      <c r="AB955" s="79" t="str">
        <f t="shared" si="118"/>
        <v>Ta_Fn_KIB_B_Sensus</v>
      </c>
      <c r="AC955" s="79" t="str">
        <f t="shared" si="119"/>
        <v>update Ta_Fn_KIB_B_Sensus set sensus = 3 where idpemda = '10020010012000610'</v>
      </c>
      <c r="AD955" s="79">
        <f>ROWS($B$13:B955)</f>
        <v>943</v>
      </c>
      <c r="AE955" s="79" t="str">
        <f>IF(W955='kk4-7'!$A$1, AD955, "")</f>
        <v/>
      </c>
      <c r="AF955" s="79" t="str">
        <f t="shared" si="120"/>
        <v/>
      </c>
    </row>
    <row r="956" spans="1:32" x14ac:dyDescent="0.25">
      <c r="A956" s="122">
        <f t="shared" si="121"/>
        <v>944</v>
      </c>
      <c r="B956" s="80" t="s">
        <v>1870</v>
      </c>
      <c r="C956" s="122">
        <v>2</v>
      </c>
      <c r="D956" s="79" t="s">
        <v>1865</v>
      </c>
      <c r="E956" s="79" t="s">
        <v>1866</v>
      </c>
      <c r="F956" s="120">
        <v>4</v>
      </c>
      <c r="G956" s="79">
        <v>2010</v>
      </c>
      <c r="H956" s="81" t="s">
        <v>1867</v>
      </c>
      <c r="I956" s="81" t="s">
        <v>114</v>
      </c>
      <c r="J956" s="81" t="s">
        <v>114</v>
      </c>
      <c r="K956" s="79" t="s">
        <v>647</v>
      </c>
      <c r="L956" s="116" t="s">
        <v>114</v>
      </c>
      <c r="N956" s="79" t="s">
        <v>149</v>
      </c>
      <c r="O956" s="166">
        <v>1</v>
      </c>
      <c r="P956" s="83">
        <v>7058050</v>
      </c>
      <c r="S956" s="122">
        <v>1</v>
      </c>
      <c r="T956" s="117">
        <v>31</v>
      </c>
      <c r="V956" s="79" t="str">
        <f>IF(AND(C956=2, T956&lt;&gt;""), _xlfn.IFNA(VLOOKUP(T956,'kk1'!$B$10:$C$109, 2, FALSE), ""), "")</f>
        <v>Balai Penyuluh KERJO</v>
      </c>
      <c r="W956" s="117">
        <v>4</v>
      </c>
      <c r="X956" s="79" t="str">
        <f t="shared" si="114"/>
        <v>Tidak Ditemukan</v>
      </c>
      <c r="Y956" s="79" t="str">
        <f t="shared" si="115"/>
        <v>Benar</v>
      </c>
      <c r="Z956" s="79">
        <f t="shared" si="116"/>
        <v>1</v>
      </c>
      <c r="AA956" s="79" t="str">
        <f t="shared" si="117"/>
        <v>update ta_kib_b set kd_ruang = 31 where idpemda = '10020010012000611'</v>
      </c>
      <c r="AB956" s="79" t="str">
        <f t="shared" si="118"/>
        <v>Ta_Fn_KIB_B_Sensus</v>
      </c>
      <c r="AC956" s="79" t="str">
        <f t="shared" si="119"/>
        <v>update Ta_Fn_KIB_B_Sensus set sensus = 4 where idpemda = '10020010012000611'</v>
      </c>
      <c r="AD956" s="79">
        <f>ROWS($B$13:B956)</f>
        <v>944</v>
      </c>
      <c r="AE956" s="79" t="str">
        <f>IF(W956='kk4-7'!$A$1, AD956, "")</f>
        <v/>
      </c>
      <c r="AF956" s="79" t="str">
        <f t="shared" si="120"/>
        <v/>
      </c>
    </row>
    <row r="957" spans="1:32" x14ac:dyDescent="0.25">
      <c r="A957" s="122">
        <f t="shared" si="121"/>
        <v>945</v>
      </c>
      <c r="B957" s="80" t="s">
        <v>1871</v>
      </c>
      <c r="C957" s="122">
        <v>2</v>
      </c>
      <c r="D957" s="79" t="s">
        <v>1865</v>
      </c>
      <c r="E957" s="79" t="s">
        <v>1866</v>
      </c>
      <c r="F957" s="120">
        <v>5</v>
      </c>
      <c r="G957" s="79">
        <v>2010</v>
      </c>
      <c r="H957" s="81" t="s">
        <v>1867</v>
      </c>
      <c r="I957" s="81" t="s">
        <v>114</v>
      </c>
      <c r="J957" s="81" t="s">
        <v>114</v>
      </c>
      <c r="K957" s="79" t="s">
        <v>647</v>
      </c>
      <c r="L957" s="116" t="s">
        <v>114</v>
      </c>
      <c r="N957" s="79" t="s">
        <v>149</v>
      </c>
      <c r="O957" s="166">
        <v>1</v>
      </c>
      <c r="P957" s="83">
        <v>7058050</v>
      </c>
      <c r="S957" s="122">
        <v>1</v>
      </c>
      <c r="T957" s="117">
        <v>29</v>
      </c>
      <c r="V957" s="79" t="str">
        <f>IF(AND(C957=2, T957&lt;&gt;""), _xlfn.IFNA(VLOOKUP(T957,'kk1'!$B$10:$C$109, 2, FALSE), ""), "")</f>
        <v>Balai Penyuluh KEBAKKRAMAT</v>
      </c>
      <c r="W957" s="117">
        <v>3</v>
      </c>
      <c r="X957" s="79" t="str">
        <f t="shared" si="114"/>
        <v>Rusak Berat</v>
      </c>
      <c r="Y957" s="79" t="str">
        <f t="shared" si="115"/>
        <v>Benar</v>
      </c>
      <c r="Z957" s="79">
        <f t="shared" si="116"/>
        <v>1</v>
      </c>
      <c r="AA957" s="79" t="str">
        <f t="shared" si="117"/>
        <v>update ta_kib_b set kd_ruang = 29 where idpemda = '10020010012000612'</v>
      </c>
      <c r="AB957" s="79" t="str">
        <f t="shared" si="118"/>
        <v>Ta_Fn_KIB_B_Sensus</v>
      </c>
      <c r="AC957" s="79" t="str">
        <f t="shared" si="119"/>
        <v>update Ta_Fn_KIB_B_Sensus set sensus = 3 where idpemda = '10020010012000612'</v>
      </c>
      <c r="AD957" s="79">
        <f>ROWS($B$13:B957)</f>
        <v>945</v>
      </c>
      <c r="AE957" s="79" t="str">
        <f>IF(W957='kk4-7'!$A$1, AD957, "")</f>
        <v/>
      </c>
      <c r="AF957" s="79" t="str">
        <f t="shared" si="120"/>
        <v/>
      </c>
    </row>
    <row r="958" spans="1:32" x14ac:dyDescent="0.25">
      <c r="A958" s="122">
        <f t="shared" si="121"/>
        <v>946</v>
      </c>
      <c r="B958" s="80" t="s">
        <v>1872</v>
      </c>
      <c r="C958" s="122">
        <v>2</v>
      </c>
      <c r="D958" s="79" t="s">
        <v>1865</v>
      </c>
      <c r="E958" s="79" t="s">
        <v>1866</v>
      </c>
      <c r="F958" s="120">
        <v>6</v>
      </c>
      <c r="G958" s="79">
        <v>2010</v>
      </c>
      <c r="H958" s="81" t="s">
        <v>1867</v>
      </c>
      <c r="I958" s="81" t="s">
        <v>114</v>
      </c>
      <c r="J958" s="81" t="s">
        <v>114</v>
      </c>
      <c r="K958" s="79" t="s">
        <v>647</v>
      </c>
      <c r="L958" s="116" t="s">
        <v>114</v>
      </c>
      <c r="N958" s="79" t="s">
        <v>149</v>
      </c>
      <c r="O958" s="166">
        <v>1</v>
      </c>
      <c r="P958" s="83">
        <v>7058050</v>
      </c>
      <c r="S958" s="122">
        <v>1</v>
      </c>
      <c r="T958" s="117">
        <v>21</v>
      </c>
      <c r="V958" s="79" t="str">
        <f>IF(AND(C958=2, T958&lt;&gt;""), _xlfn.IFNA(VLOOKUP(T958,'kk1'!$B$10:$C$109, 2, FALSE), ""), "")</f>
        <v>Balai Penyuluh TAWANGMANGU</v>
      </c>
      <c r="W958" s="117">
        <v>3</v>
      </c>
      <c r="X958" s="79" t="str">
        <f t="shared" si="114"/>
        <v>Rusak Berat</v>
      </c>
      <c r="Y958" s="79" t="str">
        <f t="shared" si="115"/>
        <v>Benar</v>
      </c>
      <c r="Z958" s="79">
        <f t="shared" si="116"/>
        <v>1</v>
      </c>
      <c r="AA958" s="79" t="str">
        <f t="shared" si="117"/>
        <v>update ta_kib_b set kd_ruang = 21 where idpemda = '10020010012000613'</v>
      </c>
      <c r="AB958" s="79" t="str">
        <f t="shared" si="118"/>
        <v>Ta_Fn_KIB_B_Sensus</v>
      </c>
      <c r="AC958" s="79" t="str">
        <f t="shared" si="119"/>
        <v>update Ta_Fn_KIB_B_Sensus set sensus = 3 where idpemda = '10020010012000613'</v>
      </c>
      <c r="AD958" s="79">
        <f>ROWS($B$13:B958)</f>
        <v>946</v>
      </c>
      <c r="AE958" s="79" t="str">
        <f>IF(W958='kk4-7'!$A$1, AD958, "")</f>
        <v/>
      </c>
      <c r="AF958" s="79" t="str">
        <f t="shared" si="120"/>
        <v/>
      </c>
    </row>
    <row r="959" spans="1:32" x14ac:dyDescent="0.25">
      <c r="A959" s="122">
        <f t="shared" si="121"/>
        <v>947</v>
      </c>
      <c r="B959" s="80" t="s">
        <v>1873</v>
      </c>
      <c r="C959" s="122">
        <v>2</v>
      </c>
      <c r="D959" s="79" t="s">
        <v>1865</v>
      </c>
      <c r="E959" s="79" t="s">
        <v>1866</v>
      </c>
      <c r="F959" s="120">
        <v>7</v>
      </c>
      <c r="G959" s="79">
        <v>2010</v>
      </c>
      <c r="H959" s="81" t="s">
        <v>1867</v>
      </c>
      <c r="I959" s="81" t="s">
        <v>114</v>
      </c>
      <c r="J959" s="81" t="s">
        <v>114</v>
      </c>
      <c r="K959" s="79" t="s">
        <v>647</v>
      </c>
      <c r="L959" s="116" t="s">
        <v>114</v>
      </c>
      <c r="N959" s="79" t="s">
        <v>149</v>
      </c>
      <c r="O959" s="166">
        <v>1</v>
      </c>
      <c r="P959" s="83">
        <v>7058050</v>
      </c>
      <c r="S959" s="122">
        <v>1</v>
      </c>
      <c r="T959" s="117">
        <v>20</v>
      </c>
      <c r="V959" s="79" t="str">
        <f>IF(AND(C959=2, T959&lt;&gt;""), _xlfn.IFNA(VLOOKUP(T959,'kk1'!$B$10:$C$109, 2, FALSE), ""), "")</f>
        <v>Balai Penyuluh MATESIH</v>
      </c>
      <c r="W959" s="117">
        <v>3</v>
      </c>
      <c r="X959" s="79" t="str">
        <f t="shared" si="114"/>
        <v>Rusak Berat</v>
      </c>
      <c r="Y959" s="79" t="str">
        <f t="shared" si="115"/>
        <v>Benar</v>
      </c>
      <c r="Z959" s="79">
        <f t="shared" si="116"/>
        <v>1</v>
      </c>
      <c r="AA959" s="79" t="str">
        <f t="shared" si="117"/>
        <v>update ta_kib_b set kd_ruang = 20 where idpemda = '10020010012000614'</v>
      </c>
      <c r="AB959" s="79" t="str">
        <f t="shared" si="118"/>
        <v>Ta_Fn_KIB_B_Sensus</v>
      </c>
      <c r="AC959" s="79" t="str">
        <f t="shared" si="119"/>
        <v>update Ta_Fn_KIB_B_Sensus set sensus = 3 where idpemda = '10020010012000614'</v>
      </c>
      <c r="AD959" s="79">
        <f>ROWS($B$13:B959)</f>
        <v>947</v>
      </c>
      <c r="AE959" s="79" t="str">
        <f>IF(W959='kk4-7'!$A$1, AD959, "")</f>
        <v/>
      </c>
      <c r="AF959" s="79" t="str">
        <f t="shared" si="120"/>
        <v/>
      </c>
    </row>
    <row r="960" spans="1:32" x14ac:dyDescent="0.25">
      <c r="A960" s="122">
        <f t="shared" si="121"/>
        <v>948</v>
      </c>
      <c r="B960" s="80" t="s">
        <v>1874</v>
      </c>
      <c r="C960" s="122">
        <v>2</v>
      </c>
      <c r="D960" s="79" t="s">
        <v>1865</v>
      </c>
      <c r="E960" s="79" t="s">
        <v>1866</v>
      </c>
      <c r="F960" s="120">
        <v>8</v>
      </c>
      <c r="G960" s="79">
        <v>2010</v>
      </c>
      <c r="H960" s="81" t="s">
        <v>1867</v>
      </c>
      <c r="I960" s="81" t="s">
        <v>114</v>
      </c>
      <c r="J960" s="81" t="s">
        <v>114</v>
      </c>
      <c r="K960" s="79" t="s">
        <v>647</v>
      </c>
      <c r="L960" s="116" t="s">
        <v>114</v>
      </c>
      <c r="N960" s="79" t="s">
        <v>149</v>
      </c>
      <c r="O960" s="166">
        <v>1</v>
      </c>
      <c r="P960" s="83">
        <v>7058050</v>
      </c>
      <c r="S960" s="122">
        <v>1</v>
      </c>
      <c r="V960" s="79" t="str">
        <f>IF(AND(C960=2, T960&lt;&gt;""), _xlfn.IFNA(VLOOKUP(T960,'kk1'!$B$10:$C$109, 2, FALSE), ""), "")</f>
        <v/>
      </c>
      <c r="X960" s="79" t="str">
        <f t="shared" si="114"/>
        <v/>
      </c>
      <c r="Y960" s="79" t="str">
        <f t="shared" si="115"/>
        <v>Belum diisi</v>
      </c>
      <c r="Z960" s="79">
        <f t="shared" si="116"/>
        <v>0</v>
      </c>
      <c r="AA960" s="79" t="str">
        <f t="shared" si="117"/>
        <v/>
      </c>
      <c r="AB960" s="79" t="str">
        <f t="shared" si="118"/>
        <v>Ta_Fn_KIB_B_Sensus</v>
      </c>
      <c r="AC960" s="79" t="str">
        <f t="shared" si="119"/>
        <v/>
      </c>
      <c r="AD960" s="79">
        <f>ROWS($B$13:B960)</f>
        <v>948</v>
      </c>
      <c r="AE960" s="79">
        <f>IF(W960='kk4-7'!$A$1, AD960, "")</f>
        <v>948</v>
      </c>
      <c r="AF960" s="79" t="str">
        <f t="shared" si="120"/>
        <v/>
      </c>
    </row>
    <row r="961" spans="1:45" x14ac:dyDescent="0.25">
      <c r="A961" s="122">
        <f t="shared" si="121"/>
        <v>949</v>
      </c>
      <c r="B961" s="80" t="s">
        <v>1875</v>
      </c>
      <c r="C961" s="122">
        <v>2</v>
      </c>
      <c r="D961" s="79" t="s">
        <v>1865</v>
      </c>
      <c r="E961" s="79" t="s">
        <v>1866</v>
      </c>
      <c r="F961" s="120">
        <v>9</v>
      </c>
      <c r="G961" s="79">
        <v>2010</v>
      </c>
      <c r="H961" s="81" t="s">
        <v>1867</v>
      </c>
      <c r="I961" s="81" t="s">
        <v>114</v>
      </c>
      <c r="J961" s="81" t="s">
        <v>114</v>
      </c>
      <c r="K961" s="79" t="s">
        <v>647</v>
      </c>
      <c r="L961" s="116" t="s">
        <v>114</v>
      </c>
      <c r="N961" s="79" t="s">
        <v>149</v>
      </c>
      <c r="O961" s="166">
        <v>1</v>
      </c>
      <c r="P961" s="83">
        <v>7058050</v>
      </c>
      <c r="S961" s="122">
        <v>1</v>
      </c>
      <c r="V961" s="79" t="str">
        <f>IF(AND(C961=2, T961&lt;&gt;""), _xlfn.IFNA(VLOOKUP(T961,'kk1'!$B$10:$C$109, 2, FALSE), ""), "")</f>
        <v/>
      </c>
      <c r="X961" s="79" t="str">
        <f t="shared" si="114"/>
        <v/>
      </c>
      <c r="Y961" s="79" t="str">
        <f t="shared" si="115"/>
        <v>Belum diisi</v>
      </c>
      <c r="Z961" s="79">
        <f t="shared" si="116"/>
        <v>0</v>
      </c>
      <c r="AA961" s="79" t="str">
        <f t="shared" si="117"/>
        <v/>
      </c>
      <c r="AB961" s="79" t="str">
        <f t="shared" si="118"/>
        <v>Ta_Fn_KIB_B_Sensus</v>
      </c>
      <c r="AC961" s="79" t="str">
        <f t="shared" si="119"/>
        <v/>
      </c>
      <c r="AD961" s="79">
        <f>ROWS($B$13:B961)</f>
        <v>949</v>
      </c>
      <c r="AE961" s="79">
        <f>IF(W961='kk4-7'!$A$1, AD961, "")</f>
        <v>949</v>
      </c>
      <c r="AF961" s="79" t="str">
        <f t="shared" si="120"/>
        <v/>
      </c>
    </row>
    <row r="962" spans="1:45" x14ac:dyDescent="0.25">
      <c r="A962" s="122">
        <f t="shared" si="121"/>
        <v>950</v>
      </c>
      <c r="B962" s="80" t="s">
        <v>1876</v>
      </c>
      <c r="C962" s="122">
        <v>2</v>
      </c>
      <c r="D962" s="79" t="s">
        <v>1865</v>
      </c>
      <c r="E962" s="79" t="s">
        <v>1866</v>
      </c>
      <c r="F962" s="120">
        <v>10</v>
      </c>
      <c r="G962" s="79">
        <v>2010</v>
      </c>
      <c r="H962" s="81" t="s">
        <v>1867</v>
      </c>
      <c r="I962" s="81" t="s">
        <v>114</v>
      </c>
      <c r="J962" s="81" t="s">
        <v>114</v>
      </c>
      <c r="K962" s="79" t="s">
        <v>647</v>
      </c>
      <c r="L962" s="116" t="s">
        <v>114</v>
      </c>
      <c r="N962" s="79" t="s">
        <v>149</v>
      </c>
      <c r="O962" s="166">
        <v>1</v>
      </c>
      <c r="P962" s="83">
        <v>7058050</v>
      </c>
      <c r="S962" s="122">
        <v>1</v>
      </c>
      <c r="V962" s="79" t="str">
        <f>IF(AND(C962=2, T962&lt;&gt;""), _xlfn.IFNA(VLOOKUP(T962,'kk1'!$B$10:$C$109, 2, FALSE), ""), "")</f>
        <v/>
      </c>
      <c r="X962" s="79" t="str">
        <f t="shared" si="114"/>
        <v/>
      </c>
      <c r="Y962" s="79" t="str">
        <f t="shared" si="115"/>
        <v>Belum diisi</v>
      </c>
      <c r="Z962" s="79">
        <f t="shared" si="116"/>
        <v>0</v>
      </c>
      <c r="AA962" s="79" t="str">
        <f t="shared" si="117"/>
        <v/>
      </c>
      <c r="AB962" s="79" t="str">
        <f t="shared" si="118"/>
        <v>Ta_Fn_KIB_B_Sensus</v>
      </c>
      <c r="AC962" s="79" t="str">
        <f t="shared" si="119"/>
        <v/>
      </c>
      <c r="AD962" s="79">
        <f>ROWS($B$13:B962)</f>
        <v>950</v>
      </c>
      <c r="AE962" s="79">
        <f>IF(W962='kk4-7'!$A$1, AD962, "")</f>
        <v>950</v>
      </c>
      <c r="AF962" s="79" t="str">
        <f t="shared" si="120"/>
        <v/>
      </c>
    </row>
    <row r="963" spans="1:45" x14ac:dyDescent="0.25">
      <c r="A963" s="122">
        <f t="shared" si="121"/>
        <v>951</v>
      </c>
      <c r="B963" s="80" t="s">
        <v>1877</v>
      </c>
      <c r="C963" s="122">
        <v>2</v>
      </c>
      <c r="D963" s="79" t="s">
        <v>1865</v>
      </c>
      <c r="E963" s="79" t="s">
        <v>1866</v>
      </c>
      <c r="F963" s="120">
        <v>11</v>
      </c>
      <c r="G963" s="79">
        <v>2010</v>
      </c>
      <c r="H963" s="81" t="s">
        <v>1867</v>
      </c>
      <c r="I963" s="81" t="s">
        <v>114</v>
      </c>
      <c r="J963" s="81" t="s">
        <v>114</v>
      </c>
      <c r="K963" s="79" t="s">
        <v>647</v>
      </c>
      <c r="L963" s="116" t="s">
        <v>114</v>
      </c>
      <c r="N963" s="79" t="s">
        <v>149</v>
      </c>
      <c r="O963" s="166">
        <v>1</v>
      </c>
      <c r="P963" s="83">
        <v>7058050</v>
      </c>
      <c r="S963" s="122">
        <v>1</v>
      </c>
      <c r="V963" s="79" t="str">
        <f>IF(AND(C963=2, T963&lt;&gt;""), _xlfn.IFNA(VLOOKUP(T963,'kk1'!$B$10:$C$109, 2, FALSE), ""), "")</f>
        <v/>
      </c>
      <c r="X963" s="79" t="str">
        <f t="shared" si="114"/>
        <v/>
      </c>
      <c r="Y963" s="79" t="str">
        <f t="shared" si="115"/>
        <v>Belum diisi</v>
      </c>
      <c r="Z963" s="79">
        <f t="shared" si="116"/>
        <v>0</v>
      </c>
      <c r="AA963" s="79" t="str">
        <f t="shared" si="117"/>
        <v/>
      </c>
      <c r="AB963" s="79" t="str">
        <f t="shared" si="118"/>
        <v>Ta_Fn_KIB_B_Sensus</v>
      </c>
      <c r="AC963" s="79" t="str">
        <f t="shared" si="119"/>
        <v/>
      </c>
      <c r="AD963" s="79">
        <f>ROWS($B$13:B963)</f>
        <v>951</v>
      </c>
      <c r="AE963" s="79">
        <f>IF(W963='kk4-7'!$A$1, AD963, "")</f>
        <v>951</v>
      </c>
      <c r="AF963" s="79" t="str">
        <f t="shared" si="120"/>
        <v/>
      </c>
    </row>
    <row r="964" spans="1:45" x14ac:dyDescent="0.25">
      <c r="A964" s="122">
        <f t="shared" si="121"/>
        <v>952</v>
      </c>
      <c r="B964" s="80" t="s">
        <v>1878</v>
      </c>
      <c r="C964" s="122">
        <v>2</v>
      </c>
      <c r="D964" s="79" t="s">
        <v>1865</v>
      </c>
      <c r="E964" s="79" t="s">
        <v>1866</v>
      </c>
      <c r="F964" s="120">
        <v>12</v>
      </c>
      <c r="G964" s="79">
        <v>2010</v>
      </c>
      <c r="H964" s="81" t="s">
        <v>1867</v>
      </c>
      <c r="I964" s="81" t="s">
        <v>114</v>
      </c>
      <c r="J964" s="81" t="s">
        <v>114</v>
      </c>
      <c r="K964" s="79" t="s">
        <v>647</v>
      </c>
      <c r="L964" s="116" t="s">
        <v>114</v>
      </c>
      <c r="N964" s="79" t="s">
        <v>149</v>
      </c>
      <c r="O964" s="166">
        <v>1</v>
      </c>
      <c r="P964" s="83">
        <v>7058050</v>
      </c>
      <c r="S964" s="122">
        <v>1</v>
      </c>
      <c r="V964" s="79" t="str">
        <f>IF(AND(C964=2, T964&lt;&gt;""), _xlfn.IFNA(VLOOKUP(T964,'kk1'!$B$10:$C$109, 2, FALSE), ""), "")</f>
        <v/>
      </c>
      <c r="X964" s="79" t="str">
        <f t="shared" si="114"/>
        <v/>
      </c>
      <c r="Y964" s="79" t="str">
        <f t="shared" si="115"/>
        <v>Belum diisi</v>
      </c>
      <c r="Z964" s="79">
        <f t="shared" si="116"/>
        <v>0</v>
      </c>
      <c r="AA964" s="79" t="str">
        <f t="shared" si="117"/>
        <v/>
      </c>
      <c r="AB964" s="79" t="str">
        <f t="shared" si="118"/>
        <v>Ta_Fn_KIB_B_Sensus</v>
      </c>
      <c r="AC964" s="79" t="str">
        <f t="shared" si="119"/>
        <v/>
      </c>
      <c r="AD964" s="79">
        <f>ROWS($B$13:B964)</f>
        <v>952</v>
      </c>
      <c r="AE964" s="79">
        <f>IF(W964='kk4-7'!$A$1, AD964, "")</f>
        <v>952</v>
      </c>
      <c r="AF964" s="79" t="str">
        <f t="shared" si="120"/>
        <v/>
      </c>
    </row>
    <row r="965" spans="1:45" x14ac:dyDescent="0.25">
      <c r="A965" s="122">
        <f t="shared" si="121"/>
        <v>953</v>
      </c>
      <c r="B965" s="80" t="s">
        <v>1879</v>
      </c>
      <c r="C965" s="122">
        <v>2</v>
      </c>
      <c r="D965" s="79" t="s">
        <v>1865</v>
      </c>
      <c r="E965" s="79" t="s">
        <v>1866</v>
      </c>
      <c r="F965" s="120">
        <v>13</v>
      </c>
      <c r="G965" s="79">
        <v>2010</v>
      </c>
      <c r="H965" s="81" t="s">
        <v>1867</v>
      </c>
      <c r="I965" s="81" t="s">
        <v>114</v>
      </c>
      <c r="J965" s="81" t="s">
        <v>114</v>
      </c>
      <c r="K965" s="79" t="s">
        <v>647</v>
      </c>
      <c r="L965" s="116" t="s">
        <v>114</v>
      </c>
      <c r="N965" s="79" t="s">
        <v>149</v>
      </c>
      <c r="O965" s="166">
        <v>1</v>
      </c>
      <c r="P965" s="83">
        <v>7058050</v>
      </c>
      <c r="S965" s="122">
        <v>1</v>
      </c>
      <c r="V965" s="79" t="str">
        <f>IF(AND(C965=2, T965&lt;&gt;""), _xlfn.IFNA(VLOOKUP(T965,'kk1'!$B$10:$C$109, 2, FALSE), ""), "")</f>
        <v/>
      </c>
      <c r="X965" s="79" t="str">
        <f t="shared" si="114"/>
        <v/>
      </c>
      <c r="Y965" s="79" t="str">
        <f t="shared" si="115"/>
        <v>Belum diisi</v>
      </c>
      <c r="Z965" s="79">
        <f t="shared" si="116"/>
        <v>0</v>
      </c>
      <c r="AA965" s="79" t="str">
        <f t="shared" si="117"/>
        <v/>
      </c>
      <c r="AB965" s="79" t="str">
        <f t="shared" si="118"/>
        <v>Ta_Fn_KIB_B_Sensus</v>
      </c>
      <c r="AC965" s="79" t="str">
        <f t="shared" si="119"/>
        <v/>
      </c>
      <c r="AD965" s="79">
        <f>ROWS($B$13:B965)</f>
        <v>953</v>
      </c>
      <c r="AE965" s="79">
        <f>IF(W965='kk4-7'!$A$1, AD965, "")</f>
        <v>953</v>
      </c>
      <c r="AF965" s="79" t="str">
        <f t="shared" si="120"/>
        <v/>
      </c>
    </row>
    <row r="966" spans="1:45" x14ac:dyDescent="0.25">
      <c r="A966" s="122">
        <f t="shared" si="121"/>
        <v>954</v>
      </c>
      <c r="B966" s="80" t="s">
        <v>1880</v>
      </c>
      <c r="C966" s="122">
        <v>2</v>
      </c>
      <c r="D966" s="79" t="s">
        <v>1865</v>
      </c>
      <c r="E966" s="79" t="s">
        <v>1866</v>
      </c>
      <c r="F966" s="120">
        <v>14</v>
      </c>
      <c r="G966" s="79">
        <v>2010</v>
      </c>
      <c r="H966" s="81" t="s">
        <v>1867</v>
      </c>
      <c r="I966" s="81" t="s">
        <v>114</v>
      </c>
      <c r="J966" s="81" t="s">
        <v>114</v>
      </c>
      <c r="K966" s="79" t="s">
        <v>647</v>
      </c>
      <c r="L966" s="116" t="s">
        <v>114</v>
      </c>
      <c r="N966" s="79" t="s">
        <v>149</v>
      </c>
      <c r="O966" s="166">
        <v>1</v>
      </c>
      <c r="P966" s="83">
        <v>7058050</v>
      </c>
      <c r="S966" s="122">
        <v>1</v>
      </c>
      <c r="V966" s="79" t="str">
        <f>IF(AND(C966=2, T966&lt;&gt;""), _xlfn.IFNA(VLOOKUP(T966,'kk1'!$B$10:$C$109, 2, FALSE), ""), "")</f>
        <v/>
      </c>
      <c r="X966" s="79" t="str">
        <f t="shared" si="114"/>
        <v/>
      </c>
      <c r="Y966" s="79" t="str">
        <f t="shared" si="115"/>
        <v>Belum diisi</v>
      </c>
      <c r="Z966" s="79">
        <f t="shared" si="116"/>
        <v>0</v>
      </c>
      <c r="AA966" s="79" t="str">
        <f t="shared" si="117"/>
        <v/>
      </c>
      <c r="AB966" s="79" t="str">
        <f t="shared" si="118"/>
        <v>Ta_Fn_KIB_B_Sensus</v>
      </c>
      <c r="AC966" s="79" t="str">
        <f t="shared" si="119"/>
        <v/>
      </c>
      <c r="AD966" s="79">
        <f>ROWS($B$13:B966)</f>
        <v>954</v>
      </c>
      <c r="AE966" s="79">
        <f>IF(W966='kk4-7'!$A$1, AD966, "")</f>
        <v>954</v>
      </c>
      <c r="AF966" s="79" t="str">
        <f t="shared" si="120"/>
        <v/>
      </c>
    </row>
    <row r="967" spans="1:45" x14ac:dyDescent="0.25">
      <c r="A967" s="122">
        <f t="shared" si="121"/>
        <v>955</v>
      </c>
      <c r="B967" s="80" t="s">
        <v>1881</v>
      </c>
      <c r="C967" s="122">
        <v>2</v>
      </c>
      <c r="D967" s="79" t="s">
        <v>1865</v>
      </c>
      <c r="E967" s="79" t="s">
        <v>1866</v>
      </c>
      <c r="F967" s="120">
        <v>15</v>
      </c>
      <c r="G967" s="79">
        <v>2010</v>
      </c>
      <c r="H967" s="81" t="s">
        <v>1867</v>
      </c>
      <c r="I967" s="81" t="s">
        <v>114</v>
      </c>
      <c r="J967" s="81" t="s">
        <v>114</v>
      </c>
      <c r="K967" s="79" t="s">
        <v>647</v>
      </c>
      <c r="L967" s="116" t="s">
        <v>114</v>
      </c>
      <c r="N967" s="79" t="s">
        <v>149</v>
      </c>
      <c r="O967" s="166">
        <v>1</v>
      </c>
      <c r="P967" s="83">
        <v>7058050</v>
      </c>
      <c r="S967" s="122">
        <v>1</v>
      </c>
      <c r="V967" s="79" t="str">
        <f>IF(AND(C967=2, T967&lt;&gt;""), _xlfn.IFNA(VLOOKUP(T967,'kk1'!$B$10:$C$109, 2, FALSE), ""), "")</f>
        <v/>
      </c>
      <c r="X967" s="79" t="str">
        <f t="shared" si="114"/>
        <v/>
      </c>
      <c r="Y967" s="79" t="str">
        <f t="shared" si="115"/>
        <v>Belum diisi</v>
      </c>
      <c r="Z967" s="79">
        <f t="shared" si="116"/>
        <v>0</v>
      </c>
      <c r="AA967" s="79" t="str">
        <f t="shared" si="117"/>
        <v/>
      </c>
      <c r="AB967" s="79" t="str">
        <f t="shared" si="118"/>
        <v>Ta_Fn_KIB_B_Sensus</v>
      </c>
      <c r="AC967" s="79" t="str">
        <f t="shared" si="119"/>
        <v/>
      </c>
      <c r="AD967" s="79">
        <f>ROWS($B$13:B967)</f>
        <v>955</v>
      </c>
      <c r="AE967" s="79">
        <f>IF(W967='kk4-7'!$A$1, AD967, "")</f>
        <v>955</v>
      </c>
      <c r="AF967" s="79" t="str">
        <f t="shared" si="120"/>
        <v/>
      </c>
    </row>
    <row r="968" spans="1:45" x14ac:dyDescent="0.25">
      <c r="A968" s="122">
        <f t="shared" si="121"/>
        <v>956</v>
      </c>
      <c r="B968" s="80" t="s">
        <v>1882</v>
      </c>
      <c r="C968" s="122">
        <v>2</v>
      </c>
      <c r="D968" s="79" t="s">
        <v>1865</v>
      </c>
      <c r="E968" s="79" t="s">
        <v>1866</v>
      </c>
      <c r="F968" s="120">
        <v>16</v>
      </c>
      <c r="G968" s="79">
        <v>2013</v>
      </c>
      <c r="H968" s="81" t="s">
        <v>1845</v>
      </c>
      <c r="I968" s="81" t="s">
        <v>1883</v>
      </c>
      <c r="J968" s="81" t="s">
        <v>114</v>
      </c>
      <c r="K968" s="79" t="s">
        <v>594</v>
      </c>
      <c r="L968" s="116" t="s">
        <v>1164</v>
      </c>
      <c r="N968" s="79" t="s">
        <v>149</v>
      </c>
      <c r="O968" s="166">
        <v>1</v>
      </c>
      <c r="P968" s="83">
        <v>7500000</v>
      </c>
      <c r="Q968" s="79" t="s">
        <v>1884</v>
      </c>
      <c r="S968" s="122">
        <v>1</v>
      </c>
      <c r="T968" s="117">
        <v>8</v>
      </c>
      <c r="V968" s="79" t="str">
        <f>IF(AND(C968=2, T968&lt;&gt;""), _xlfn.IFNA(VLOOKUP(T968,'kk1'!$B$10:$C$109, 2, FALSE), ""), "")</f>
        <v>Ruang Sekretariat</v>
      </c>
      <c r="X968" s="79" t="str">
        <f t="shared" si="114"/>
        <v/>
      </c>
      <c r="Y968" s="79" t="str">
        <f t="shared" si="115"/>
        <v>Belum diisi</v>
      </c>
      <c r="Z968" s="79">
        <f t="shared" si="116"/>
        <v>0</v>
      </c>
      <c r="AA968" s="79" t="str">
        <f t="shared" si="117"/>
        <v>update ta_kib_b set kd_ruang = 8 where idpemda = '10020010012000623'</v>
      </c>
      <c r="AB968" s="79" t="str">
        <f t="shared" si="118"/>
        <v>Ta_Fn_KIB_B_Sensus</v>
      </c>
      <c r="AC968" s="79" t="str">
        <f t="shared" si="119"/>
        <v/>
      </c>
      <c r="AD968" s="79">
        <f>ROWS($B$13:B968)</f>
        <v>956</v>
      </c>
      <c r="AE968" s="79">
        <f>IF(W968='kk4-7'!$A$1, AD968, "")</f>
        <v>956</v>
      </c>
      <c r="AF968" s="79" t="str">
        <f t="shared" si="120"/>
        <v/>
      </c>
    </row>
    <row r="969" spans="1:45" x14ac:dyDescent="0.25">
      <c r="A969" s="122">
        <f t="shared" si="121"/>
        <v>957</v>
      </c>
      <c r="B969" s="80" t="s">
        <v>1885</v>
      </c>
      <c r="C969" s="122">
        <v>2</v>
      </c>
      <c r="D969" s="79" t="s">
        <v>1865</v>
      </c>
      <c r="E969" s="79" t="s">
        <v>1866</v>
      </c>
      <c r="F969" s="120">
        <v>17</v>
      </c>
      <c r="G969" s="79">
        <v>2013</v>
      </c>
      <c r="H969" s="81" t="s">
        <v>1845</v>
      </c>
      <c r="I969" s="81" t="s">
        <v>1886</v>
      </c>
      <c r="J969" s="81" t="s">
        <v>114</v>
      </c>
      <c r="K969" s="79" t="s">
        <v>594</v>
      </c>
      <c r="L969" s="116" t="s">
        <v>1887</v>
      </c>
      <c r="N969" s="79" t="s">
        <v>149</v>
      </c>
      <c r="O969" s="166">
        <v>1</v>
      </c>
      <c r="P969" s="83">
        <v>4275000</v>
      </c>
      <c r="Q969" s="79" t="s">
        <v>1888</v>
      </c>
      <c r="S969" s="122">
        <v>1</v>
      </c>
      <c r="T969" s="117">
        <v>4</v>
      </c>
      <c r="V969" s="79" t="str">
        <f>IF(AND(C969=2, T969&lt;&gt;""), _xlfn.IFNA(VLOOKUP(T969,'kk1'!$B$10:$C$109, 2, FALSE), ""), "")</f>
        <v>Ruang Bendahara</v>
      </c>
      <c r="X969" s="79" t="str">
        <f t="shared" si="114"/>
        <v/>
      </c>
      <c r="Y969" s="79" t="str">
        <f t="shared" si="115"/>
        <v>Belum diisi</v>
      </c>
      <c r="Z969" s="79">
        <f t="shared" si="116"/>
        <v>0</v>
      </c>
      <c r="AA969" s="79" t="str">
        <f t="shared" si="117"/>
        <v>update ta_kib_b set kd_ruang = 4 where idpemda = '10020010012000624'</v>
      </c>
      <c r="AB969" s="79" t="str">
        <f t="shared" si="118"/>
        <v>Ta_Fn_KIB_B_Sensus</v>
      </c>
      <c r="AC969" s="79" t="str">
        <f t="shared" si="119"/>
        <v/>
      </c>
      <c r="AD969" s="79">
        <f>ROWS($B$13:B969)</f>
        <v>957</v>
      </c>
      <c r="AE969" s="79">
        <f>IF(W969='kk4-7'!$A$1, AD969, "")</f>
        <v>957</v>
      </c>
      <c r="AF969" s="79" t="str">
        <f t="shared" si="120"/>
        <v/>
      </c>
    </row>
    <row r="970" spans="1:45" x14ac:dyDescent="0.25">
      <c r="A970" s="122">
        <f t="shared" si="121"/>
        <v>958</v>
      </c>
      <c r="B970" s="80" t="s">
        <v>1889</v>
      </c>
      <c r="C970" s="122">
        <v>2</v>
      </c>
      <c r="D970" s="79" t="s">
        <v>1865</v>
      </c>
      <c r="E970" s="79" t="s">
        <v>1866</v>
      </c>
      <c r="F970" s="120">
        <v>18</v>
      </c>
      <c r="G970" s="79">
        <v>2016</v>
      </c>
      <c r="H970" s="81" t="s">
        <v>1739</v>
      </c>
      <c r="I970" s="81" t="s">
        <v>114</v>
      </c>
      <c r="J970" s="81" t="s">
        <v>114</v>
      </c>
      <c r="K970" s="79" t="s">
        <v>647</v>
      </c>
      <c r="L970" s="116" t="s">
        <v>114</v>
      </c>
      <c r="N970" s="79" t="s">
        <v>149</v>
      </c>
      <c r="O970" s="166">
        <v>1</v>
      </c>
      <c r="P970" s="83">
        <v>17850000</v>
      </c>
      <c r="Q970" s="79" t="s">
        <v>1890</v>
      </c>
      <c r="S970" s="122">
        <v>1</v>
      </c>
      <c r="V970" s="79" t="str">
        <f>IF(AND(C970=2, T970&lt;&gt;""), _xlfn.IFNA(VLOOKUP(T970,'kk1'!$B$10:$C$109, 2, FALSE), ""), "")</f>
        <v/>
      </c>
      <c r="X970" s="79" t="str">
        <f t="shared" si="114"/>
        <v/>
      </c>
      <c r="Y970" s="79" t="str">
        <f t="shared" si="115"/>
        <v>Belum diisi</v>
      </c>
      <c r="Z970" s="79">
        <f t="shared" si="116"/>
        <v>0</v>
      </c>
      <c r="AA970" s="79" t="str">
        <f t="shared" si="117"/>
        <v/>
      </c>
      <c r="AB970" s="79" t="str">
        <f t="shared" si="118"/>
        <v>Ta_Fn_KIB_B_Sensus</v>
      </c>
      <c r="AC970" s="79" t="str">
        <f t="shared" si="119"/>
        <v/>
      </c>
      <c r="AD970" s="79">
        <f>ROWS($B$13:B970)</f>
        <v>958</v>
      </c>
      <c r="AE970" s="79">
        <f>IF(W970='kk4-7'!$A$1, AD970, "")</f>
        <v>958</v>
      </c>
      <c r="AF970" s="79" t="str">
        <f t="shared" si="120"/>
        <v/>
      </c>
    </row>
    <row r="971" spans="1:45" x14ac:dyDescent="0.25">
      <c r="A971" s="122">
        <f t="shared" si="121"/>
        <v>959</v>
      </c>
      <c r="B971" s="80" t="s">
        <v>1891</v>
      </c>
      <c r="C971" s="122">
        <v>2</v>
      </c>
      <c r="D971" s="79" t="s">
        <v>1865</v>
      </c>
      <c r="E971" s="79" t="s">
        <v>1866</v>
      </c>
      <c r="F971" s="120">
        <v>19</v>
      </c>
      <c r="G971" s="79">
        <v>2017</v>
      </c>
      <c r="H971" s="81" t="s">
        <v>1739</v>
      </c>
      <c r="J971" s="81" t="s">
        <v>114</v>
      </c>
      <c r="K971" s="79" t="s">
        <v>647</v>
      </c>
      <c r="L971" s="116" t="s">
        <v>1892</v>
      </c>
      <c r="N971" s="79" t="s">
        <v>149</v>
      </c>
      <c r="O971" s="166">
        <v>1</v>
      </c>
      <c r="P971" s="83">
        <v>9350000</v>
      </c>
      <c r="Q971" s="79" t="s">
        <v>449</v>
      </c>
      <c r="S971" s="122">
        <v>1</v>
      </c>
      <c r="T971" s="117">
        <v>13</v>
      </c>
      <c r="V971" s="79" t="str">
        <f>IF(AND(C971=2, T971&lt;&gt;""), _xlfn.IFNA(VLOOKUP(T971,'kk1'!$B$10:$C$109, 2, FALSE), ""), "")</f>
        <v>Ruang Bidang K3</v>
      </c>
      <c r="X971" s="79" t="str">
        <f t="shared" si="114"/>
        <v/>
      </c>
      <c r="Y971" s="79" t="str">
        <f t="shared" si="115"/>
        <v>Belum diisi</v>
      </c>
      <c r="Z971" s="79">
        <f t="shared" si="116"/>
        <v>0</v>
      </c>
      <c r="AA971" s="79" t="str">
        <f t="shared" si="117"/>
        <v>update ta_kib_b set kd_ruang = 13 where idpemda = '10020010012000870'</v>
      </c>
      <c r="AB971" s="79" t="str">
        <f t="shared" si="118"/>
        <v>Ta_Fn_KIB_B_Sensus</v>
      </c>
      <c r="AC971" s="79" t="str">
        <f t="shared" si="119"/>
        <v/>
      </c>
      <c r="AD971" s="79">
        <f>ROWS($B$13:B971)</f>
        <v>959</v>
      </c>
      <c r="AE971" s="79">
        <f>IF(W971='kk4-7'!$A$1, AD971, "")</f>
        <v>959</v>
      </c>
      <c r="AF971" s="79" t="str">
        <f t="shared" si="120"/>
        <v/>
      </c>
    </row>
    <row r="972" spans="1:45" s="133" customFormat="1" x14ac:dyDescent="0.25">
      <c r="A972" s="135">
        <f t="shared" si="121"/>
        <v>960</v>
      </c>
      <c r="B972" s="134" t="s">
        <v>1893</v>
      </c>
      <c r="C972" s="135">
        <v>2</v>
      </c>
      <c r="D972" s="133" t="s">
        <v>1894</v>
      </c>
      <c r="E972" s="133" t="s">
        <v>1895</v>
      </c>
      <c r="F972" s="136">
        <v>1</v>
      </c>
      <c r="G972" s="133">
        <v>2015</v>
      </c>
      <c r="H972" s="133" t="s">
        <v>1832</v>
      </c>
      <c r="I972" s="133" t="s">
        <v>1896</v>
      </c>
      <c r="J972" s="133" t="s">
        <v>114</v>
      </c>
      <c r="K972" s="133" t="s">
        <v>594</v>
      </c>
      <c r="L972" s="136" t="s">
        <v>1897</v>
      </c>
      <c r="N972" s="133" t="s">
        <v>149</v>
      </c>
      <c r="O972" s="168">
        <v>1</v>
      </c>
      <c r="P972" s="138">
        <v>108000000</v>
      </c>
      <c r="Q972" s="133" t="s">
        <v>1898</v>
      </c>
      <c r="R972" s="133" t="s">
        <v>2157</v>
      </c>
      <c r="S972" s="135">
        <v>1</v>
      </c>
      <c r="T972" s="135">
        <v>19</v>
      </c>
      <c r="V972" s="133" t="str">
        <f>IF(AND(C972=2, T972&lt;&gt;""), _xlfn.IFNA(VLOOKUP(T972,'kk1'!$B$10:$C$109, 2, FALSE), ""), "")</f>
        <v>Balai Penyuluh JUMANTONO</v>
      </c>
      <c r="W972" s="135">
        <v>3</v>
      </c>
      <c r="X972" s="133" t="str">
        <f t="shared" si="114"/>
        <v>Rusak Berat</v>
      </c>
      <c r="Y972" s="133" t="str">
        <f t="shared" si="115"/>
        <v>Benar</v>
      </c>
      <c r="Z972" s="133">
        <f t="shared" si="116"/>
        <v>1</v>
      </c>
      <c r="AA972" s="133" t="str">
        <f t="shared" si="117"/>
        <v>update ta_kib_b set kd_ruang = 19 where idpemda = '10020010012000625'</v>
      </c>
      <c r="AB972" s="133" t="str">
        <f t="shared" si="118"/>
        <v>Ta_Fn_KIB_B_Sensus</v>
      </c>
      <c r="AC972" s="133" t="str">
        <f t="shared" si="119"/>
        <v>update Ta_Fn_KIB_B_Sensus set sensus = 3 where idpemda = '10020010012000625'</v>
      </c>
      <c r="AD972" s="133">
        <f>ROWS($B$13:B972)</f>
        <v>960</v>
      </c>
      <c r="AE972" s="133" t="str">
        <f>IF(W972='kk4-7'!$A$1, AD972, "")</f>
        <v/>
      </c>
      <c r="AF972" s="133" t="str">
        <f t="shared" si="120"/>
        <v/>
      </c>
      <c r="AH972" s="137"/>
      <c r="AI972" s="138"/>
      <c r="AJ972" s="137"/>
      <c r="AK972" s="138"/>
      <c r="AL972" s="137"/>
      <c r="AM972" s="138"/>
      <c r="AN972" s="137"/>
      <c r="AO972" s="138"/>
      <c r="AP972" s="137"/>
      <c r="AQ972" s="138"/>
      <c r="AR972" s="139"/>
      <c r="AS972" s="138"/>
    </row>
    <row r="973" spans="1:45" x14ac:dyDescent="0.25">
      <c r="A973" s="122">
        <f t="shared" si="121"/>
        <v>961</v>
      </c>
      <c r="B973" s="80" t="s">
        <v>1899</v>
      </c>
      <c r="C973" s="122">
        <v>2</v>
      </c>
      <c r="D973" s="79" t="s">
        <v>1900</v>
      </c>
      <c r="E973" s="79" t="s">
        <v>1901</v>
      </c>
      <c r="F973" s="120">
        <v>1</v>
      </c>
      <c r="G973" s="79">
        <v>2006</v>
      </c>
      <c r="H973" s="81" t="s">
        <v>1902</v>
      </c>
      <c r="I973" s="81" t="s">
        <v>114</v>
      </c>
      <c r="J973" s="81" t="s">
        <v>114</v>
      </c>
      <c r="K973" s="79" t="s">
        <v>594</v>
      </c>
      <c r="L973" s="116" t="s">
        <v>114</v>
      </c>
      <c r="N973" s="79" t="s">
        <v>149</v>
      </c>
      <c r="O973" s="166">
        <v>1</v>
      </c>
      <c r="P973" s="83">
        <v>150000</v>
      </c>
      <c r="S973" s="122">
        <v>1</v>
      </c>
      <c r="T973" s="117">
        <v>9</v>
      </c>
      <c r="V973" s="79" t="str">
        <f>IF(AND(C973=2, T973&lt;&gt;""), _xlfn.IFNA(VLOOKUP(T973,'kk1'!$B$10:$C$109, 2, FALSE), ""), "")</f>
        <v>Ruang Gudang 1</v>
      </c>
      <c r="X973" s="79" t="str">
        <f t="shared" si="114"/>
        <v/>
      </c>
      <c r="Y973" s="79" t="str">
        <f t="shared" si="115"/>
        <v>Belum diisi</v>
      </c>
      <c r="Z973" s="79">
        <f t="shared" si="116"/>
        <v>0</v>
      </c>
      <c r="AA973" s="79" t="str">
        <f t="shared" si="117"/>
        <v>update ta_kib_b set kd_ruang = 9 where idpemda = '10020010012000626'</v>
      </c>
      <c r="AB973" s="79" t="str">
        <f t="shared" si="118"/>
        <v>Ta_Fn_KIB_B_Sensus</v>
      </c>
      <c r="AC973" s="79" t="str">
        <f t="shared" si="119"/>
        <v/>
      </c>
      <c r="AD973" s="79">
        <f>ROWS($B$13:B973)</f>
        <v>961</v>
      </c>
      <c r="AE973" s="79">
        <f>IF(W973='kk4-7'!$A$1, AD973, "")</f>
        <v>961</v>
      </c>
      <c r="AF973" s="79" t="str">
        <f t="shared" si="120"/>
        <v/>
      </c>
    </row>
    <row r="974" spans="1:45" x14ac:dyDescent="0.25">
      <c r="A974" s="122">
        <f t="shared" si="121"/>
        <v>962</v>
      </c>
      <c r="B974" s="80" t="s">
        <v>1903</v>
      </c>
      <c r="C974" s="122">
        <v>2</v>
      </c>
      <c r="D974" s="79" t="s">
        <v>1900</v>
      </c>
      <c r="E974" s="79" t="s">
        <v>1901</v>
      </c>
      <c r="F974" s="120">
        <v>2</v>
      </c>
      <c r="G974" s="79">
        <v>2006</v>
      </c>
      <c r="H974" s="81" t="s">
        <v>1902</v>
      </c>
      <c r="I974" s="81" t="s">
        <v>114</v>
      </c>
      <c r="J974" s="81" t="s">
        <v>114</v>
      </c>
      <c r="K974" s="79" t="s">
        <v>594</v>
      </c>
      <c r="L974" s="116" t="s">
        <v>114</v>
      </c>
      <c r="N974" s="79" t="s">
        <v>149</v>
      </c>
      <c r="O974" s="166">
        <v>1</v>
      </c>
      <c r="P974" s="83">
        <v>150000</v>
      </c>
      <c r="S974" s="122">
        <v>1</v>
      </c>
      <c r="T974" s="117">
        <v>9</v>
      </c>
      <c r="V974" s="79" t="str">
        <f>IF(AND(C974=2, T974&lt;&gt;""), _xlfn.IFNA(VLOOKUP(T974,'kk1'!$B$10:$C$109, 2, FALSE), ""), "")</f>
        <v>Ruang Gudang 1</v>
      </c>
      <c r="X974" s="79" t="str">
        <f t="shared" ref="X974:X1037" si="122">IF(W974=1,"Baik",IF(W974=2,"Kurang Baik",IF(W974=3,"Rusak Berat",IF(W974=4,"Tidak Ditemukan",""))))</f>
        <v/>
      </c>
      <c r="Y974" s="79" t="str">
        <f t="shared" ref="Y974:Y1037" si="123">IF(W974="", "Belum diisi", IF(OR(W974=1, W974=2, W974=3, W974=4), IF(W974&lt;S974, "Salah", "Benar"), "Salah" ))</f>
        <v>Belum diisi</v>
      </c>
      <c r="Z974" s="79">
        <f t="shared" ref="Z974:Z1037" si="124">IF(OR(W974="", Y974="Salah"), 0, 1)</f>
        <v>0</v>
      </c>
      <c r="AA974" s="79" t="str">
        <f t="shared" ref="AA974:AA1037" si="125">IF(AND(C974=2, T974&lt;&gt;""), "update ta_kib_b set kd_ruang = "&amp;T974&amp;" where idpemda = '"&amp;B974&amp;"'", "")</f>
        <v>update ta_kib_b set kd_ruang = 9 where idpemda = '10020010012000627'</v>
      </c>
      <c r="AB974" s="79" t="str">
        <f t="shared" ref="AB974:AB1037" si="126">IF(C974=1, "Ta_Fn_KIB_A_Sensus", IF(C974=2, "Ta_Fn_KIB_B_Sensus", IF(C974=3, "Ta_Fn_KIB_C_Sensus", IF(C974=4, "Ta_Fn_KIB_D_Sensus", IF(C974=5, "Ta_Fn_KIB_E_Sensus", "")))))</f>
        <v>Ta_Fn_KIB_B_Sensus</v>
      </c>
      <c r="AC974" s="79" t="str">
        <f t="shared" ref="AC974:AC1037" si="127">IF(AND(W974&lt;&gt;"", AB974&lt;&gt;""), "update "&amp;AB974&amp;" set sensus = "&amp;W974&amp;" where idpemda = '"&amp;B974&amp;"'", "")</f>
        <v/>
      </c>
      <c r="AD974" s="79">
        <f>ROWS($B$13:B974)</f>
        <v>962</v>
      </c>
      <c r="AE974" s="79">
        <f>IF(W974='kk4-7'!$A$1, AD974, "")</f>
        <v>962</v>
      </c>
      <c r="AF974" s="79" t="str">
        <f t="shared" ref="AF974:AF1037" si="128">IFERROR(SMALL($AE$13:$AE$1063, AD974), "")</f>
        <v/>
      </c>
    </row>
    <row r="975" spans="1:45" x14ac:dyDescent="0.25">
      <c r="A975" s="122">
        <f t="shared" ref="A975:A1038" si="129">IF(B975&lt;&gt;"", A974+1, "")</f>
        <v>963</v>
      </c>
      <c r="B975" s="80" t="s">
        <v>1904</v>
      </c>
      <c r="C975" s="122">
        <v>2</v>
      </c>
      <c r="D975" s="79" t="s">
        <v>1900</v>
      </c>
      <c r="E975" s="79" t="s">
        <v>1901</v>
      </c>
      <c r="F975" s="120">
        <v>3</v>
      </c>
      <c r="G975" s="79">
        <v>2007</v>
      </c>
      <c r="H975" s="81" t="s">
        <v>1905</v>
      </c>
      <c r="I975" s="81" t="s">
        <v>1906</v>
      </c>
      <c r="J975" s="81" t="s">
        <v>114</v>
      </c>
      <c r="K975" s="79" t="s">
        <v>377</v>
      </c>
      <c r="N975" s="79" t="s">
        <v>149</v>
      </c>
      <c r="O975" s="166">
        <v>1</v>
      </c>
      <c r="P975" s="83">
        <v>150000</v>
      </c>
      <c r="S975" s="122">
        <v>1</v>
      </c>
      <c r="T975" s="117">
        <v>4</v>
      </c>
      <c r="V975" s="79" t="str">
        <f>IF(AND(C975=2, T975&lt;&gt;""), _xlfn.IFNA(VLOOKUP(T975,'kk1'!$B$10:$C$109, 2, FALSE), ""), "")</f>
        <v>Ruang Bendahara</v>
      </c>
      <c r="X975" s="79" t="str">
        <f t="shared" si="122"/>
        <v/>
      </c>
      <c r="Y975" s="79" t="str">
        <f t="shared" si="123"/>
        <v>Belum diisi</v>
      </c>
      <c r="Z975" s="79">
        <f t="shared" si="124"/>
        <v>0</v>
      </c>
      <c r="AA975" s="79" t="str">
        <f t="shared" si="125"/>
        <v>update ta_kib_b set kd_ruang = 4 where idpemda = '10020010012000628'</v>
      </c>
      <c r="AB975" s="79" t="str">
        <f t="shared" si="126"/>
        <v>Ta_Fn_KIB_B_Sensus</v>
      </c>
      <c r="AC975" s="79" t="str">
        <f t="shared" si="127"/>
        <v/>
      </c>
      <c r="AD975" s="79">
        <f>ROWS($B$13:B975)</f>
        <v>963</v>
      </c>
      <c r="AE975" s="79">
        <f>IF(W975='kk4-7'!$A$1, AD975, "")</f>
        <v>963</v>
      </c>
      <c r="AF975" s="79" t="str">
        <f t="shared" si="128"/>
        <v/>
      </c>
    </row>
    <row r="976" spans="1:45" x14ac:dyDescent="0.25">
      <c r="A976" s="122">
        <f t="shared" si="129"/>
        <v>964</v>
      </c>
      <c r="B976" s="80" t="s">
        <v>1907</v>
      </c>
      <c r="C976" s="122">
        <v>2</v>
      </c>
      <c r="D976" s="79" t="s">
        <v>1900</v>
      </c>
      <c r="E976" s="79" t="s">
        <v>1901</v>
      </c>
      <c r="F976" s="120">
        <v>3</v>
      </c>
      <c r="G976" s="79">
        <v>2016</v>
      </c>
      <c r="H976" s="81" t="s">
        <v>1905</v>
      </c>
      <c r="J976" s="81" t="s">
        <v>114</v>
      </c>
      <c r="K976" s="79" t="s">
        <v>377</v>
      </c>
      <c r="N976" s="79" t="s">
        <v>149</v>
      </c>
      <c r="O976" s="166">
        <v>1</v>
      </c>
      <c r="P976" s="83">
        <v>3950000</v>
      </c>
      <c r="Q976" s="79" t="s">
        <v>1908</v>
      </c>
      <c r="S976" s="122">
        <v>1</v>
      </c>
      <c r="V976" s="79" t="str">
        <f>IF(AND(C976=2, T976&lt;&gt;""), _xlfn.IFNA(VLOOKUP(T976,'kk1'!$B$10:$C$109, 2, FALSE), ""), "")</f>
        <v/>
      </c>
      <c r="X976" s="79" t="str">
        <f t="shared" si="122"/>
        <v/>
      </c>
      <c r="Y976" s="79" t="str">
        <f t="shared" si="123"/>
        <v>Belum diisi</v>
      </c>
      <c r="Z976" s="79">
        <f t="shared" si="124"/>
        <v>0</v>
      </c>
      <c r="AA976" s="79" t="str">
        <f t="shared" si="125"/>
        <v/>
      </c>
      <c r="AB976" s="79" t="str">
        <f t="shared" si="126"/>
        <v>Ta_Fn_KIB_B_Sensus</v>
      </c>
      <c r="AC976" s="79" t="str">
        <f t="shared" si="127"/>
        <v/>
      </c>
      <c r="AD976" s="79">
        <f>ROWS($B$13:B976)</f>
        <v>964</v>
      </c>
      <c r="AE976" s="79">
        <f>IF(W976='kk4-7'!$A$1, AD976, "")</f>
        <v>964</v>
      </c>
      <c r="AF976" s="79" t="str">
        <f t="shared" si="128"/>
        <v/>
      </c>
    </row>
    <row r="977" spans="1:45" x14ac:dyDescent="0.25">
      <c r="A977" s="122">
        <f t="shared" si="129"/>
        <v>965</v>
      </c>
      <c r="B977" s="80" t="s">
        <v>1909</v>
      </c>
      <c r="C977" s="122">
        <v>2</v>
      </c>
      <c r="D977" s="79" t="s">
        <v>1900</v>
      </c>
      <c r="E977" s="79" t="s">
        <v>1901</v>
      </c>
      <c r="F977" s="120">
        <v>4</v>
      </c>
      <c r="G977" s="79">
        <v>2016</v>
      </c>
      <c r="H977" s="81" t="s">
        <v>1749</v>
      </c>
      <c r="I977" s="81" t="s">
        <v>1910</v>
      </c>
      <c r="J977" s="81" t="s">
        <v>114</v>
      </c>
      <c r="K977" s="79" t="s">
        <v>594</v>
      </c>
      <c r="L977" s="116" t="s">
        <v>114</v>
      </c>
      <c r="N977" s="79" t="s">
        <v>149</v>
      </c>
      <c r="O977" s="166">
        <v>1</v>
      </c>
      <c r="P977" s="83">
        <v>3925000</v>
      </c>
      <c r="Q977" s="79" t="s">
        <v>1911</v>
      </c>
      <c r="S977" s="122">
        <v>1</v>
      </c>
      <c r="T977" s="117">
        <v>8</v>
      </c>
      <c r="V977" s="79" t="str">
        <f>IF(AND(C977=2, T977&lt;&gt;""), _xlfn.IFNA(VLOOKUP(T977,'kk1'!$B$10:$C$109, 2, FALSE), ""), "")</f>
        <v>Ruang Sekretariat</v>
      </c>
      <c r="X977" s="79" t="str">
        <f t="shared" si="122"/>
        <v/>
      </c>
      <c r="Y977" s="79" t="str">
        <f t="shared" si="123"/>
        <v>Belum diisi</v>
      </c>
      <c r="Z977" s="79">
        <f t="shared" si="124"/>
        <v>0</v>
      </c>
      <c r="AA977" s="79" t="str">
        <f t="shared" si="125"/>
        <v>update ta_kib_b set kd_ruang = 8 where idpemda = '10020010012000797'</v>
      </c>
      <c r="AB977" s="79" t="str">
        <f t="shared" si="126"/>
        <v>Ta_Fn_KIB_B_Sensus</v>
      </c>
      <c r="AC977" s="79" t="str">
        <f t="shared" si="127"/>
        <v/>
      </c>
      <c r="AD977" s="79">
        <f>ROWS($B$13:B977)</f>
        <v>965</v>
      </c>
      <c r="AE977" s="79">
        <f>IF(W977='kk4-7'!$A$1, AD977, "")</f>
        <v>965</v>
      </c>
      <c r="AF977" s="79" t="str">
        <f t="shared" si="128"/>
        <v/>
      </c>
    </row>
    <row r="978" spans="1:45" s="133" customFormat="1" x14ac:dyDescent="0.25">
      <c r="A978" s="135">
        <f t="shared" si="129"/>
        <v>966</v>
      </c>
      <c r="B978" s="134" t="s">
        <v>1912</v>
      </c>
      <c r="C978" s="135">
        <v>2</v>
      </c>
      <c r="D978" s="133" t="s">
        <v>1900</v>
      </c>
      <c r="E978" s="133" t="s">
        <v>1901</v>
      </c>
      <c r="F978" s="136">
        <v>5</v>
      </c>
      <c r="G978" s="133">
        <v>2014</v>
      </c>
      <c r="H978" s="133" t="s">
        <v>1749</v>
      </c>
      <c r="I978" s="133" t="s">
        <v>1913</v>
      </c>
      <c r="J978" s="133" t="s">
        <v>114</v>
      </c>
      <c r="K978" s="133" t="s">
        <v>594</v>
      </c>
      <c r="L978" s="136" t="s">
        <v>114</v>
      </c>
      <c r="N978" s="133" t="s">
        <v>149</v>
      </c>
      <c r="O978" s="168">
        <v>1</v>
      </c>
      <c r="P978" s="138">
        <v>2760000</v>
      </c>
      <c r="Q978" s="133" t="s">
        <v>1914</v>
      </c>
      <c r="S978" s="135">
        <v>1</v>
      </c>
      <c r="T978" s="135"/>
      <c r="V978" s="133" t="str">
        <f>IF(AND(C978=2, T978&lt;&gt;""), _xlfn.IFNA(VLOOKUP(T978,'kk1'!$B$10:$C$109, 2, FALSE), ""), "")</f>
        <v/>
      </c>
      <c r="W978" s="135"/>
      <c r="X978" s="133" t="str">
        <f t="shared" si="122"/>
        <v/>
      </c>
      <c r="Y978" s="133" t="str">
        <f t="shared" si="123"/>
        <v>Belum diisi</v>
      </c>
      <c r="Z978" s="133">
        <f t="shared" si="124"/>
        <v>0</v>
      </c>
      <c r="AA978" s="133" t="str">
        <f t="shared" si="125"/>
        <v/>
      </c>
      <c r="AB978" s="133" t="str">
        <f t="shared" si="126"/>
        <v>Ta_Fn_KIB_B_Sensus</v>
      </c>
      <c r="AC978" s="133" t="str">
        <f t="shared" si="127"/>
        <v/>
      </c>
      <c r="AD978" s="133">
        <f>ROWS($B$13:B978)</f>
        <v>966</v>
      </c>
      <c r="AE978" s="133">
        <f>IF(W978='kk4-7'!$A$1, AD978, "")</f>
        <v>966</v>
      </c>
      <c r="AF978" s="133" t="str">
        <f t="shared" si="128"/>
        <v/>
      </c>
      <c r="AH978" s="137"/>
      <c r="AI978" s="138"/>
      <c r="AJ978" s="137"/>
      <c r="AK978" s="138"/>
      <c r="AL978" s="137"/>
      <c r="AM978" s="138"/>
      <c r="AN978" s="137"/>
      <c r="AO978" s="138"/>
      <c r="AP978" s="137"/>
      <c r="AQ978" s="138"/>
      <c r="AR978" s="139"/>
      <c r="AS978" s="138"/>
    </row>
    <row r="979" spans="1:45" x14ac:dyDescent="0.25">
      <c r="A979" s="122">
        <f t="shared" si="129"/>
        <v>967</v>
      </c>
      <c r="B979" s="80" t="s">
        <v>1915</v>
      </c>
      <c r="C979" s="122">
        <v>2</v>
      </c>
      <c r="D979" s="79" t="s">
        <v>1900</v>
      </c>
      <c r="E979" s="79" t="s">
        <v>1901</v>
      </c>
      <c r="F979" s="120">
        <v>5</v>
      </c>
      <c r="G979" s="79">
        <v>2017</v>
      </c>
      <c r="H979" s="81" t="s">
        <v>1916</v>
      </c>
      <c r="I979" s="81" t="s">
        <v>1917</v>
      </c>
      <c r="J979" s="81" t="s">
        <v>114</v>
      </c>
      <c r="K979" s="79" t="s">
        <v>594</v>
      </c>
      <c r="N979" s="79" t="s">
        <v>149</v>
      </c>
      <c r="O979" s="166">
        <v>1</v>
      </c>
      <c r="P979" s="83">
        <v>1500000</v>
      </c>
      <c r="Q979" s="79" t="s">
        <v>449</v>
      </c>
      <c r="S979" s="122">
        <v>1</v>
      </c>
      <c r="T979" s="117">
        <v>13</v>
      </c>
      <c r="V979" s="79" t="str">
        <f>IF(AND(C979=2, T979&lt;&gt;""), _xlfn.IFNA(VLOOKUP(T979,'kk1'!$B$10:$C$109, 2, FALSE), ""), "")</f>
        <v>Ruang Bidang K3</v>
      </c>
      <c r="W979" s="117">
        <v>2</v>
      </c>
      <c r="X979" s="79" t="str">
        <f t="shared" si="122"/>
        <v>Kurang Baik</v>
      </c>
      <c r="Y979" s="79" t="str">
        <f t="shared" si="123"/>
        <v>Benar</v>
      </c>
      <c r="Z979" s="79">
        <f t="shared" si="124"/>
        <v>1</v>
      </c>
      <c r="AA979" s="79" t="str">
        <f t="shared" si="125"/>
        <v>update ta_kib_b set kd_ruang = 13 where idpemda = '10020010012000879'</v>
      </c>
      <c r="AB979" s="79" t="str">
        <f t="shared" si="126"/>
        <v>Ta_Fn_KIB_B_Sensus</v>
      </c>
      <c r="AC979" s="79" t="str">
        <f t="shared" si="127"/>
        <v>update Ta_Fn_KIB_B_Sensus set sensus = 2 where idpemda = '10020010012000879'</v>
      </c>
      <c r="AD979" s="79">
        <f>ROWS($B$13:B979)</f>
        <v>967</v>
      </c>
      <c r="AE979" s="79" t="str">
        <f>IF(W979='kk4-7'!$A$1, AD979, "")</f>
        <v/>
      </c>
      <c r="AF979" s="79" t="str">
        <f t="shared" si="128"/>
        <v/>
      </c>
    </row>
    <row r="980" spans="1:45" x14ac:dyDescent="0.25">
      <c r="A980" s="122">
        <f t="shared" si="129"/>
        <v>968</v>
      </c>
      <c r="B980" s="80" t="s">
        <v>1918</v>
      </c>
      <c r="C980" s="122">
        <v>2</v>
      </c>
      <c r="D980" s="79" t="s">
        <v>1900</v>
      </c>
      <c r="E980" s="79" t="s">
        <v>1901</v>
      </c>
      <c r="F980" s="120">
        <v>6</v>
      </c>
      <c r="G980" s="79">
        <v>2015</v>
      </c>
      <c r="H980" s="81" t="s">
        <v>1905</v>
      </c>
      <c r="J980" s="81" t="s">
        <v>114</v>
      </c>
      <c r="K980" s="79" t="s">
        <v>377</v>
      </c>
      <c r="N980" s="79" t="s">
        <v>149</v>
      </c>
      <c r="O980" s="166">
        <v>1</v>
      </c>
      <c r="P980" s="83">
        <v>880000</v>
      </c>
      <c r="S980" s="122">
        <v>1</v>
      </c>
      <c r="T980" s="117">
        <v>8</v>
      </c>
      <c r="V980" s="79" t="str">
        <f>IF(AND(C980=2, T980&lt;&gt;""), _xlfn.IFNA(VLOOKUP(T980,'kk1'!$B$10:$C$109, 2, FALSE), ""), "")</f>
        <v>Ruang Sekretariat</v>
      </c>
      <c r="X980" s="79" t="str">
        <f t="shared" si="122"/>
        <v/>
      </c>
      <c r="Y980" s="79" t="str">
        <f t="shared" si="123"/>
        <v>Belum diisi</v>
      </c>
      <c r="Z980" s="79">
        <f t="shared" si="124"/>
        <v>0</v>
      </c>
      <c r="AA980" s="79" t="str">
        <f t="shared" si="125"/>
        <v>update ta_kib_b set kd_ruang = 8 where idpemda = '10020010012000631'</v>
      </c>
      <c r="AB980" s="79" t="str">
        <f t="shared" si="126"/>
        <v>Ta_Fn_KIB_B_Sensus</v>
      </c>
      <c r="AC980" s="79" t="str">
        <f t="shared" si="127"/>
        <v/>
      </c>
      <c r="AD980" s="79">
        <f>ROWS($B$13:B980)</f>
        <v>968</v>
      </c>
      <c r="AE980" s="79">
        <f>IF(W980='kk4-7'!$A$1, AD980, "")</f>
        <v>968</v>
      </c>
      <c r="AF980" s="79" t="str">
        <f t="shared" si="128"/>
        <v/>
      </c>
    </row>
    <row r="981" spans="1:45" x14ac:dyDescent="0.25">
      <c r="A981" s="122">
        <f t="shared" si="129"/>
        <v>969</v>
      </c>
      <c r="B981" s="80" t="s">
        <v>1919</v>
      </c>
      <c r="C981" s="122">
        <v>2</v>
      </c>
      <c r="D981" s="79" t="s">
        <v>1900</v>
      </c>
      <c r="E981" s="79" t="s">
        <v>1901</v>
      </c>
      <c r="F981" s="120">
        <v>6</v>
      </c>
      <c r="G981" s="79">
        <v>2017</v>
      </c>
      <c r="H981" s="81" t="s">
        <v>1920</v>
      </c>
      <c r="I981" s="81" t="s">
        <v>1921</v>
      </c>
      <c r="J981" s="81" t="s">
        <v>114</v>
      </c>
      <c r="K981" s="79" t="s">
        <v>594</v>
      </c>
      <c r="N981" s="79" t="s">
        <v>149</v>
      </c>
      <c r="O981" s="166">
        <v>1</v>
      </c>
      <c r="P981" s="83">
        <v>2025700</v>
      </c>
      <c r="Q981" s="79" t="s">
        <v>1753</v>
      </c>
      <c r="S981" s="122">
        <v>1</v>
      </c>
      <c r="T981" s="117">
        <v>16</v>
      </c>
      <c r="V981" s="79" t="str">
        <f>IF(AND(C981=2, T981&lt;&gt;""), _xlfn.IFNA(VLOOKUP(T981,'kk1'!$B$10:$C$109, 2, FALSE), ""), "")</f>
        <v>Balai Penyuluh JATIPURO</v>
      </c>
      <c r="W981" s="117">
        <v>1</v>
      </c>
      <c r="X981" s="79" t="str">
        <f t="shared" si="122"/>
        <v>Baik</v>
      </c>
      <c r="Y981" s="79" t="str">
        <f t="shared" si="123"/>
        <v>Benar</v>
      </c>
      <c r="Z981" s="79">
        <f t="shared" si="124"/>
        <v>1</v>
      </c>
      <c r="AA981" s="79" t="str">
        <f t="shared" si="125"/>
        <v>update ta_kib_b set kd_ruang = 16 where idpemda = '10020010012000895'</v>
      </c>
      <c r="AB981" s="79" t="str">
        <f t="shared" si="126"/>
        <v>Ta_Fn_KIB_B_Sensus</v>
      </c>
      <c r="AC981" s="79" t="str">
        <f t="shared" si="127"/>
        <v>update Ta_Fn_KIB_B_Sensus set sensus = 1 where idpemda = '10020010012000895'</v>
      </c>
      <c r="AD981" s="79">
        <f>ROWS($B$13:B981)</f>
        <v>969</v>
      </c>
      <c r="AE981" s="79" t="str">
        <f>IF(W981='kk4-7'!$A$1, AD981, "")</f>
        <v/>
      </c>
      <c r="AF981" s="79" t="str">
        <f t="shared" si="128"/>
        <v/>
      </c>
    </row>
    <row r="982" spans="1:45" x14ac:dyDescent="0.25">
      <c r="A982" s="122">
        <f t="shared" si="129"/>
        <v>970</v>
      </c>
      <c r="B982" s="80" t="s">
        <v>1922</v>
      </c>
      <c r="C982" s="122">
        <v>2</v>
      </c>
      <c r="D982" s="79" t="s">
        <v>1900</v>
      </c>
      <c r="E982" s="79" t="s">
        <v>1901</v>
      </c>
      <c r="F982" s="120">
        <v>7</v>
      </c>
      <c r="G982" s="79">
        <v>2017</v>
      </c>
      <c r="H982" s="81" t="s">
        <v>1920</v>
      </c>
      <c r="I982" s="81" t="s">
        <v>1921</v>
      </c>
      <c r="J982" s="81" t="s">
        <v>114</v>
      </c>
      <c r="K982" s="79" t="s">
        <v>594</v>
      </c>
      <c r="N982" s="79" t="s">
        <v>149</v>
      </c>
      <c r="O982" s="166">
        <v>1</v>
      </c>
      <c r="P982" s="83">
        <v>2025700</v>
      </c>
      <c r="Q982" s="79" t="s">
        <v>1753</v>
      </c>
      <c r="S982" s="122">
        <v>1</v>
      </c>
      <c r="T982" s="117">
        <v>17</v>
      </c>
      <c r="V982" s="79" t="str">
        <f>IF(AND(C982=2, T982&lt;&gt;""), _xlfn.IFNA(VLOOKUP(T982,'kk1'!$B$10:$C$109, 2, FALSE), ""), "")</f>
        <v>Balai Penyuluh JATIYOSO</v>
      </c>
      <c r="W982" s="117">
        <v>1</v>
      </c>
      <c r="X982" s="79" t="str">
        <f t="shared" si="122"/>
        <v>Baik</v>
      </c>
      <c r="Y982" s="79" t="str">
        <f t="shared" si="123"/>
        <v>Benar</v>
      </c>
      <c r="Z982" s="79">
        <f t="shared" si="124"/>
        <v>1</v>
      </c>
      <c r="AA982" s="79" t="str">
        <f t="shared" si="125"/>
        <v>update ta_kib_b set kd_ruang = 17 where idpemda = '10020010012000896'</v>
      </c>
      <c r="AB982" s="79" t="str">
        <f t="shared" si="126"/>
        <v>Ta_Fn_KIB_B_Sensus</v>
      </c>
      <c r="AC982" s="79" t="str">
        <f t="shared" si="127"/>
        <v>update Ta_Fn_KIB_B_Sensus set sensus = 1 where idpemda = '10020010012000896'</v>
      </c>
      <c r="AD982" s="79">
        <f>ROWS($B$13:B982)</f>
        <v>970</v>
      </c>
      <c r="AE982" s="79" t="str">
        <f>IF(W982='kk4-7'!$A$1, AD982, "")</f>
        <v/>
      </c>
      <c r="AF982" s="79" t="str">
        <f t="shared" si="128"/>
        <v/>
      </c>
    </row>
    <row r="983" spans="1:45" x14ac:dyDescent="0.25">
      <c r="A983" s="122">
        <f t="shared" si="129"/>
        <v>971</v>
      </c>
      <c r="B983" s="80" t="s">
        <v>1923</v>
      </c>
      <c r="C983" s="122">
        <v>2</v>
      </c>
      <c r="D983" s="79" t="s">
        <v>1900</v>
      </c>
      <c r="E983" s="79" t="s">
        <v>1901</v>
      </c>
      <c r="F983" s="120">
        <v>8</v>
      </c>
      <c r="G983" s="79">
        <v>2017</v>
      </c>
      <c r="H983" s="81" t="s">
        <v>1920</v>
      </c>
      <c r="I983" s="81" t="s">
        <v>1921</v>
      </c>
      <c r="J983" s="81" t="s">
        <v>114</v>
      </c>
      <c r="K983" s="79" t="s">
        <v>594</v>
      </c>
      <c r="N983" s="79" t="s">
        <v>149</v>
      </c>
      <c r="O983" s="166">
        <v>1</v>
      </c>
      <c r="P983" s="83">
        <v>2025700</v>
      </c>
      <c r="Q983" s="79" t="s">
        <v>1753</v>
      </c>
      <c r="S983" s="122">
        <v>1</v>
      </c>
      <c r="T983" s="117">
        <v>32</v>
      </c>
      <c r="V983" s="79" t="str">
        <f>IF(AND(C983=2, T983&lt;&gt;""), _xlfn.IFNA(VLOOKUP(T983,'kk1'!$B$10:$C$109, 2, FALSE), ""), "")</f>
        <v>Balai Penyuluh JENAWI</v>
      </c>
      <c r="W983" s="117">
        <v>2</v>
      </c>
      <c r="X983" s="79" t="str">
        <f t="shared" si="122"/>
        <v>Kurang Baik</v>
      </c>
      <c r="Y983" s="79" t="str">
        <f t="shared" si="123"/>
        <v>Benar</v>
      </c>
      <c r="Z983" s="79">
        <f t="shared" si="124"/>
        <v>1</v>
      </c>
      <c r="AA983" s="79" t="str">
        <f t="shared" si="125"/>
        <v>update ta_kib_b set kd_ruang = 32 where idpemda = '10020010012000897'</v>
      </c>
      <c r="AB983" s="79" t="str">
        <f t="shared" si="126"/>
        <v>Ta_Fn_KIB_B_Sensus</v>
      </c>
      <c r="AC983" s="79" t="str">
        <f t="shared" si="127"/>
        <v>update Ta_Fn_KIB_B_Sensus set sensus = 2 where idpemda = '10020010012000897'</v>
      </c>
      <c r="AD983" s="79">
        <f>ROWS($B$13:B983)</f>
        <v>971</v>
      </c>
      <c r="AE983" s="79" t="str">
        <f>IF(W983='kk4-7'!$A$1, AD983, "")</f>
        <v/>
      </c>
      <c r="AF983" s="79" t="str">
        <f t="shared" si="128"/>
        <v/>
      </c>
    </row>
    <row r="984" spans="1:45" x14ac:dyDescent="0.25">
      <c r="A984" s="122">
        <f t="shared" si="129"/>
        <v>972</v>
      </c>
      <c r="B984" s="80" t="s">
        <v>1924</v>
      </c>
      <c r="C984" s="122">
        <v>2</v>
      </c>
      <c r="D984" s="79" t="s">
        <v>1900</v>
      </c>
      <c r="E984" s="79" t="s">
        <v>1901</v>
      </c>
      <c r="F984" s="120">
        <v>9</v>
      </c>
      <c r="G984" s="79">
        <v>2017</v>
      </c>
      <c r="H984" s="81" t="s">
        <v>1920</v>
      </c>
      <c r="I984" s="81" t="s">
        <v>1921</v>
      </c>
      <c r="J984" s="81" t="s">
        <v>114</v>
      </c>
      <c r="K984" s="79" t="s">
        <v>594</v>
      </c>
      <c r="N984" s="79" t="s">
        <v>149</v>
      </c>
      <c r="O984" s="166">
        <v>1</v>
      </c>
      <c r="P984" s="83">
        <v>2025700</v>
      </c>
      <c r="Q984" s="79" t="s">
        <v>1753</v>
      </c>
      <c r="S984" s="122">
        <v>1</v>
      </c>
      <c r="T984" s="117">
        <v>31</v>
      </c>
      <c r="V984" s="79" t="str">
        <f>IF(AND(C984=2, T984&lt;&gt;""), _xlfn.IFNA(VLOOKUP(T984,'kk1'!$B$10:$C$109, 2, FALSE), ""), "")</f>
        <v>Balai Penyuluh KERJO</v>
      </c>
      <c r="W984" s="117">
        <v>4</v>
      </c>
      <c r="X984" s="79" t="str">
        <f t="shared" si="122"/>
        <v>Tidak Ditemukan</v>
      </c>
      <c r="Y984" s="79" t="str">
        <f t="shared" si="123"/>
        <v>Benar</v>
      </c>
      <c r="Z984" s="79">
        <f t="shared" si="124"/>
        <v>1</v>
      </c>
      <c r="AA984" s="79" t="str">
        <f t="shared" si="125"/>
        <v>update ta_kib_b set kd_ruang = 31 where idpemda = '10020010012000898'</v>
      </c>
      <c r="AB984" s="79" t="str">
        <f t="shared" si="126"/>
        <v>Ta_Fn_KIB_B_Sensus</v>
      </c>
      <c r="AC984" s="79" t="str">
        <f t="shared" si="127"/>
        <v>update Ta_Fn_KIB_B_Sensus set sensus = 4 where idpemda = '10020010012000898'</v>
      </c>
      <c r="AD984" s="79">
        <f>ROWS($B$13:B984)</f>
        <v>972</v>
      </c>
      <c r="AE984" s="79" t="str">
        <f>IF(W984='kk4-7'!$A$1, AD984, "")</f>
        <v/>
      </c>
      <c r="AF984" s="79" t="str">
        <f t="shared" si="128"/>
        <v/>
      </c>
    </row>
    <row r="985" spans="1:45" x14ac:dyDescent="0.25">
      <c r="A985" s="122">
        <f t="shared" si="129"/>
        <v>973</v>
      </c>
      <c r="B985" s="80" t="s">
        <v>1925</v>
      </c>
      <c r="C985" s="122">
        <v>2</v>
      </c>
      <c r="D985" s="79" t="s">
        <v>1900</v>
      </c>
      <c r="E985" s="79" t="s">
        <v>1901</v>
      </c>
      <c r="F985" s="120">
        <v>10</v>
      </c>
      <c r="G985" s="79">
        <v>2017</v>
      </c>
      <c r="H985" s="81" t="s">
        <v>1920</v>
      </c>
      <c r="I985" s="81" t="s">
        <v>1921</v>
      </c>
      <c r="J985" s="81" t="s">
        <v>114</v>
      </c>
      <c r="K985" s="79" t="s">
        <v>594</v>
      </c>
      <c r="N985" s="79" t="s">
        <v>149</v>
      </c>
      <c r="O985" s="166">
        <v>1</v>
      </c>
      <c r="P985" s="83">
        <v>2025700</v>
      </c>
      <c r="Q985" s="79" t="s">
        <v>1753</v>
      </c>
      <c r="S985" s="122">
        <v>1</v>
      </c>
      <c r="T985" s="117">
        <v>29</v>
      </c>
      <c r="V985" s="79" t="str">
        <f>IF(AND(C985=2, T985&lt;&gt;""), _xlfn.IFNA(VLOOKUP(T985,'kk1'!$B$10:$C$109, 2, FALSE), ""), "")</f>
        <v>Balai Penyuluh KEBAKKRAMAT</v>
      </c>
      <c r="W985" s="117">
        <v>3</v>
      </c>
      <c r="X985" s="79" t="str">
        <f t="shared" si="122"/>
        <v>Rusak Berat</v>
      </c>
      <c r="Y985" s="79" t="str">
        <f t="shared" si="123"/>
        <v>Benar</v>
      </c>
      <c r="Z985" s="79">
        <f t="shared" si="124"/>
        <v>1</v>
      </c>
      <c r="AA985" s="79" t="str">
        <f t="shared" si="125"/>
        <v>update ta_kib_b set kd_ruang = 29 where idpemda = '10020010012000899'</v>
      </c>
      <c r="AB985" s="79" t="str">
        <f t="shared" si="126"/>
        <v>Ta_Fn_KIB_B_Sensus</v>
      </c>
      <c r="AC985" s="79" t="str">
        <f t="shared" si="127"/>
        <v>update Ta_Fn_KIB_B_Sensus set sensus = 3 where idpemda = '10020010012000899'</v>
      </c>
      <c r="AD985" s="79">
        <f>ROWS($B$13:B985)</f>
        <v>973</v>
      </c>
      <c r="AE985" s="79" t="str">
        <f>IF(W985='kk4-7'!$A$1, AD985, "")</f>
        <v/>
      </c>
      <c r="AF985" s="79" t="str">
        <f t="shared" si="128"/>
        <v/>
      </c>
    </row>
    <row r="986" spans="1:45" x14ac:dyDescent="0.25">
      <c r="A986" s="122">
        <f t="shared" si="129"/>
        <v>974</v>
      </c>
      <c r="B986" s="80" t="s">
        <v>1926</v>
      </c>
      <c r="C986" s="122">
        <v>2</v>
      </c>
      <c r="D986" s="79" t="s">
        <v>1900</v>
      </c>
      <c r="E986" s="79" t="s">
        <v>1901</v>
      </c>
      <c r="F986" s="120">
        <v>11</v>
      </c>
      <c r="G986" s="79">
        <v>2017</v>
      </c>
      <c r="H986" s="81" t="s">
        <v>1920</v>
      </c>
      <c r="I986" s="81" t="s">
        <v>1921</v>
      </c>
      <c r="J986" s="81" t="s">
        <v>114</v>
      </c>
      <c r="K986" s="79" t="s">
        <v>594</v>
      </c>
      <c r="N986" s="79" t="s">
        <v>149</v>
      </c>
      <c r="O986" s="166">
        <v>1</v>
      </c>
      <c r="P986" s="83">
        <v>2025700</v>
      </c>
      <c r="Q986" s="79" t="s">
        <v>1753</v>
      </c>
      <c r="S986" s="122">
        <v>1</v>
      </c>
      <c r="T986" s="117">
        <v>21</v>
      </c>
      <c r="V986" s="79" t="str">
        <f>IF(AND(C986=2, T986&lt;&gt;""), _xlfn.IFNA(VLOOKUP(T986,'kk1'!$B$10:$C$109, 2, FALSE), ""), "")</f>
        <v>Balai Penyuluh TAWANGMANGU</v>
      </c>
      <c r="W986" s="117">
        <v>3</v>
      </c>
      <c r="X986" s="79" t="str">
        <f t="shared" si="122"/>
        <v>Rusak Berat</v>
      </c>
      <c r="Y986" s="79" t="str">
        <f t="shared" si="123"/>
        <v>Benar</v>
      </c>
      <c r="Z986" s="79">
        <f t="shared" si="124"/>
        <v>1</v>
      </c>
      <c r="AA986" s="79" t="str">
        <f t="shared" si="125"/>
        <v>update ta_kib_b set kd_ruang = 21 where idpemda = '10020010012000900'</v>
      </c>
      <c r="AB986" s="79" t="str">
        <f t="shared" si="126"/>
        <v>Ta_Fn_KIB_B_Sensus</v>
      </c>
      <c r="AC986" s="79" t="str">
        <f t="shared" si="127"/>
        <v>update Ta_Fn_KIB_B_Sensus set sensus = 3 where idpemda = '10020010012000900'</v>
      </c>
      <c r="AD986" s="79">
        <f>ROWS($B$13:B986)</f>
        <v>974</v>
      </c>
      <c r="AE986" s="79" t="str">
        <f>IF(W986='kk4-7'!$A$1, AD986, "")</f>
        <v/>
      </c>
      <c r="AF986" s="79" t="str">
        <f t="shared" si="128"/>
        <v/>
      </c>
    </row>
    <row r="987" spans="1:45" x14ac:dyDescent="0.25">
      <c r="A987" s="122">
        <f t="shared" si="129"/>
        <v>975</v>
      </c>
      <c r="B987" s="80" t="s">
        <v>1927</v>
      </c>
      <c r="C987" s="122">
        <v>2</v>
      </c>
      <c r="D987" s="79" t="s">
        <v>1900</v>
      </c>
      <c r="E987" s="79" t="s">
        <v>1901</v>
      </c>
      <c r="F987" s="120">
        <v>12</v>
      </c>
      <c r="G987" s="79">
        <v>2017</v>
      </c>
      <c r="H987" s="81" t="s">
        <v>1920</v>
      </c>
      <c r="I987" s="81" t="s">
        <v>1921</v>
      </c>
      <c r="J987" s="81" t="s">
        <v>114</v>
      </c>
      <c r="K987" s="79" t="s">
        <v>594</v>
      </c>
      <c r="N987" s="79" t="s">
        <v>149</v>
      </c>
      <c r="O987" s="166">
        <v>1</v>
      </c>
      <c r="P987" s="83">
        <v>2025700</v>
      </c>
      <c r="Q987" s="79" t="s">
        <v>1753</v>
      </c>
      <c r="S987" s="122">
        <v>1</v>
      </c>
      <c r="T987" s="117">
        <v>20</v>
      </c>
      <c r="V987" s="79" t="str">
        <f>IF(AND(C987=2, T987&lt;&gt;""), _xlfn.IFNA(VLOOKUP(T987,'kk1'!$B$10:$C$109, 2, FALSE), ""), "")</f>
        <v>Balai Penyuluh MATESIH</v>
      </c>
      <c r="W987" s="117">
        <v>1</v>
      </c>
      <c r="X987" s="79" t="str">
        <f t="shared" si="122"/>
        <v>Baik</v>
      </c>
      <c r="Y987" s="79" t="str">
        <f t="shared" si="123"/>
        <v>Benar</v>
      </c>
      <c r="Z987" s="79">
        <f t="shared" si="124"/>
        <v>1</v>
      </c>
      <c r="AA987" s="79" t="str">
        <f t="shared" si="125"/>
        <v>update ta_kib_b set kd_ruang = 20 where idpemda = '10020010012000901'</v>
      </c>
      <c r="AB987" s="79" t="str">
        <f t="shared" si="126"/>
        <v>Ta_Fn_KIB_B_Sensus</v>
      </c>
      <c r="AC987" s="79" t="str">
        <f t="shared" si="127"/>
        <v>update Ta_Fn_KIB_B_Sensus set sensus = 1 where idpemda = '10020010012000901'</v>
      </c>
      <c r="AD987" s="79">
        <f>ROWS($B$13:B987)</f>
        <v>975</v>
      </c>
      <c r="AE987" s="79" t="str">
        <f>IF(W987='kk4-7'!$A$1, AD987, "")</f>
        <v/>
      </c>
      <c r="AF987" s="79" t="str">
        <f t="shared" si="128"/>
        <v/>
      </c>
    </row>
    <row r="988" spans="1:45" x14ac:dyDescent="0.25">
      <c r="A988" s="122">
        <f t="shared" si="129"/>
        <v>976</v>
      </c>
      <c r="B988" s="80" t="s">
        <v>1928</v>
      </c>
      <c r="C988" s="122">
        <v>2</v>
      </c>
      <c r="D988" s="79" t="s">
        <v>1900</v>
      </c>
      <c r="E988" s="79" t="s">
        <v>1901</v>
      </c>
      <c r="F988" s="120">
        <v>13</v>
      </c>
      <c r="G988" s="79">
        <v>2017</v>
      </c>
      <c r="H988" s="81" t="s">
        <v>1920</v>
      </c>
      <c r="I988" s="81" t="s">
        <v>1921</v>
      </c>
      <c r="J988" s="81" t="s">
        <v>114</v>
      </c>
      <c r="K988" s="79" t="s">
        <v>594</v>
      </c>
      <c r="N988" s="79" t="s">
        <v>149</v>
      </c>
      <c r="O988" s="166">
        <v>1</v>
      </c>
      <c r="P988" s="83">
        <v>2025700</v>
      </c>
      <c r="Q988" s="79" t="s">
        <v>1753</v>
      </c>
      <c r="S988" s="122">
        <v>1</v>
      </c>
      <c r="V988" s="79" t="str">
        <f>IF(AND(C988=2, T988&lt;&gt;""), _xlfn.IFNA(VLOOKUP(T988,'kk1'!$B$10:$C$109, 2, FALSE), ""), "")</f>
        <v/>
      </c>
      <c r="X988" s="79" t="str">
        <f t="shared" si="122"/>
        <v/>
      </c>
      <c r="Y988" s="79" t="str">
        <f t="shared" si="123"/>
        <v>Belum diisi</v>
      </c>
      <c r="Z988" s="79">
        <f t="shared" si="124"/>
        <v>0</v>
      </c>
      <c r="AA988" s="79" t="str">
        <f t="shared" si="125"/>
        <v/>
      </c>
      <c r="AB988" s="79" t="str">
        <f t="shared" si="126"/>
        <v>Ta_Fn_KIB_B_Sensus</v>
      </c>
      <c r="AC988" s="79" t="str">
        <f t="shared" si="127"/>
        <v/>
      </c>
      <c r="AD988" s="79">
        <f>ROWS($B$13:B988)</f>
        <v>976</v>
      </c>
      <c r="AE988" s="79">
        <f>IF(W988='kk4-7'!$A$1, AD988, "")</f>
        <v>976</v>
      </c>
      <c r="AF988" s="79" t="str">
        <f t="shared" si="128"/>
        <v/>
      </c>
    </row>
    <row r="989" spans="1:45" x14ac:dyDescent="0.25">
      <c r="A989" s="122">
        <f t="shared" si="129"/>
        <v>977</v>
      </c>
      <c r="B989" s="80" t="s">
        <v>1929</v>
      </c>
      <c r="C989" s="122">
        <v>2</v>
      </c>
      <c r="D989" s="79" t="s">
        <v>1900</v>
      </c>
      <c r="E989" s="79" t="s">
        <v>1901</v>
      </c>
      <c r="F989" s="120">
        <v>14</v>
      </c>
      <c r="G989" s="79">
        <v>2017</v>
      </c>
      <c r="H989" s="81" t="s">
        <v>1920</v>
      </c>
      <c r="I989" s="81" t="s">
        <v>1921</v>
      </c>
      <c r="J989" s="81" t="s">
        <v>114</v>
      </c>
      <c r="K989" s="79" t="s">
        <v>594</v>
      </c>
      <c r="N989" s="79" t="s">
        <v>149</v>
      </c>
      <c r="O989" s="166">
        <v>1</v>
      </c>
      <c r="P989" s="83">
        <v>2025700</v>
      </c>
      <c r="Q989" s="79" t="s">
        <v>1753</v>
      </c>
      <c r="S989" s="122">
        <v>1</v>
      </c>
      <c r="V989" s="79" t="str">
        <f>IF(AND(C989=2, T989&lt;&gt;""), _xlfn.IFNA(VLOOKUP(T989,'kk1'!$B$10:$C$109, 2, FALSE), ""), "")</f>
        <v/>
      </c>
      <c r="X989" s="79" t="str">
        <f t="shared" si="122"/>
        <v/>
      </c>
      <c r="Y989" s="79" t="str">
        <f t="shared" si="123"/>
        <v>Belum diisi</v>
      </c>
      <c r="Z989" s="79">
        <f t="shared" si="124"/>
        <v>0</v>
      </c>
      <c r="AA989" s="79" t="str">
        <f t="shared" si="125"/>
        <v/>
      </c>
      <c r="AB989" s="79" t="str">
        <f t="shared" si="126"/>
        <v>Ta_Fn_KIB_B_Sensus</v>
      </c>
      <c r="AC989" s="79" t="str">
        <f t="shared" si="127"/>
        <v/>
      </c>
      <c r="AD989" s="79">
        <f>ROWS($B$13:B989)</f>
        <v>977</v>
      </c>
      <c r="AE989" s="79">
        <f>IF(W989='kk4-7'!$A$1, AD989, "")</f>
        <v>977</v>
      </c>
      <c r="AF989" s="79" t="str">
        <f t="shared" si="128"/>
        <v/>
      </c>
    </row>
    <row r="990" spans="1:45" x14ac:dyDescent="0.25">
      <c r="A990" s="122">
        <f t="shared" si="129"/>
        <v>978</v>
      </c>
      <c r="B990" s="80" t="s">
        <v>1930</v>
      </c>
      <c r="C990" s="122">
        <v>2</v>
      </c>
      <c r="D990" s="79" t="s">
        <v>1900</v>
      </c>
      <c r="E990" s="79" t="s">
        <v>1901</v>
      </c>
      <c r="F990" s="120">
        <v>15</v>
      </c>
      <c r="G990" s="79">
        <v>2017</v>
      </c>
      <c r="H990" s="81" t="s">
        <v>1920</v>
      </c>
      <c r="I990" s="81" t="s">
        <v>1921</v>
      </c>
      <c r="J990" s="81" t="s">
        <v>114</v>
      </c>
      <c r="K990" s="79" t="s">
        <v>594</v>
      </c>
      <c r="N990" s="79" t="s">
        <v>149</v>
      </c>
      <c r="O990" s="166">
        <v>1</v>
      </c>
      <c r="P990" s="83">
        <v>2025700</v>
      </c>
      <c r="Q990" s="79" t="s">
        <v>1753</v>
      </c>
      <c r="S990" s="122">
        <v>1</v>
      </c>
      <c r="V990" s="79" t="str">
        <f>IF(AND(C990=2, T990&lt;&gt;""), _xlfn.IFNA(VLOOKUP(T990,'kk1'!$B$10:$C$109, 2, FALSE), ""), "")</f>
        <v/>
      </c>
      <c r="X990" s="79" t="str">
        <f t="shared" si="122"/>
        <v/>
      </c>
      <c r="Y990" s="79" t="str">
        <f t="shared" si="123"/>
        <v>Belum diisi</v>
      </c>
      <c r="Z990" s="79">
        <f t="shared" si="124"/>
        <v>0</v>
      </c>
      <c r="AA990" s="79" t="str">
        <f t="shared" si="125"/>
        <v/>
      </c>
      <c r="AB990" s="79" t="str">
        <f t="shared" si="126"/>
        <v>Ta_Fn_KIB_B_Sensus</v>
      </c>
      <c r="AC990" s="79" t="str">
        <f t="shared" si="127"/>
        <v/>
      </c>
      <c r="AD990" s="79">
        <f>ROWS($B$13:B990)</f>
        <v>978</v>
      </c>
      <c r="AE990" s="79">
        <f>IF(W990='kk4-7'!$A$1, AD990, "")</f>
        <v>978</v>
      </c>
      <c r="AF990" s="79" t="str">
        <f t="shared" si="128"/>
        <v/>
      </c>
    </row>
    <row r="991" spans="1:45" x14ac:dyDescent="0.25">
      <c r="A991" s="122">
        <f t="shared" si="129"/>
        <v>979</v>
      </c>
      <c r="B991" s="80" t="s">
        <v>1931</v>
      </c>
      <c r="C991" s="122">
        <v>2</v>
      </c>
      <c r="D991" s="79" t="s">
        <v>1900</v>
      </c>
      <c r="E991" s="79" t="s">
        <v>1901</v>
      </c>
      <c r="F991" s="120">
        <v>16</v>
      </c>
      <c r="G991" s="79">
        <v>2017</v>
      </c>
      <c r="H991" s="81" t="s">
        <v>1920</v>
      </c>
      <c r="I991" s="81" t="s">
        <v>1921</v>
      </c>
      <c r="J991" s="81" t="s">
        <v>114</v>
      </c>
      <c r="K991" s="79" t="s">
        <v>594</v>
      </c>
      <c r="N991" s="79" t="s">
        <v>149</v>
      </c>
      <c r="O991" s="166">
        <v>1</v>
      </c>
      <c r="P991" s="83">
        <v>2025700</v>
      </c>
      <c r="Q991" s="79" t="s">
        <v>1753</v>
      </c>
      <c r="S991" s="122">
        <v>1</v>
      </c>
      <c r="V991" s="79" t="str">
        <f>IF(AND(C991=2, T991&lt;&gt;""), _xlfn.IFNA(VLOOKUP(T991,'kk1'!$B$10:$C$109, 2, FALSE), ""), "")</f>
        <v/>
      </c>
      <c r="X991" s="79" t="str">
        <f t="shared" si="122"/>
        <v/>
      </c>
      <c r="Y991" s="79" t="str">
        <f t="shared" si="123"/>
        <v>Belum diisi</v>
      </c>
      <c r="Z991" s="79">
        <f t="shared" si="124"/>
        <v>0</v>
      </c>
      <c r="AA991" s="79" t="str">
        <f t="shared" si="125"/>
        <v/>
      </c>
      <c r="AB991" s="79" t="str">
        <f t="shared" si="126"/>
        <v>Ta_Fn_KIB_B_Sensus</v>
      </c>
      <c r="AC991" s="79" t="str">
        <f t="shared" si="127"/>
        <v/>
      </c>
      <c r="AD991" s="79">
        <f>ROWS($B$13:B991)</f>
        <v>979</v>
      </c>
      <c r="AE991" s="79">
        <f>IF(W991='kk4-7'!$A$1, AD991, "")</f>
        <v>979</v>
      </c>
      <c r="AF991" s="79" t="str">
        <f t="shared" si="128"/>
        <v/>
      </c>
    </row>
    <row r="992" spans="1:45" x14ac:dyDescent="0.25">
      <c r="A992" s="122">
        <f t="shared" si="129"/>
        <v>980</v>
      </c>
      <c r="B992" s="80" t="s">
        <v>1932</v>
      </c>
      <c r="C992" s="122">
        <v>2</v>
      </c>
      <c r="D992" s="79" t="s">
        <v>1900</v>
      </c>
      <c r="E992" s="79" t="s">
        <v>1901</v>
      </c>
      <c r="F992" s="120">
        <v>17</v>
      </c>
      <c r="G992" s="79">
        <v>2017</v>
      </c>
      <c r="H992" s="81" t="s">
        <v>1920</v>
      </c>
      <c r="I992" s="81" t="s">
        <v>1921</v>
      </c>
      <c r="J992" s="81" t="s">
        <v>114</v>
      </c>
      <c r="K992" s="79" t="s">
        <v>594</v>
      </c>
      <c r="N992" s="79" t="s">
        <v>149</v>
      </c>
      <c r="O992" s="166">
        <v>1</v>
      </c>
      <c r="P992" s="83">
        <v>2025700</v>
      </c>
      <c r="Q992" s="79" t="s">
        <v>1753</v>
      </c>
      <c r="S992" s="122">
        <v>1</v>
      </c>
      <c r="V992" s="79" t="str">
        <f>IF(AND(C992=2, T992&lt;&gt;""), _xlfn.IFNA(VLOOKUP(T992,'kk1'!$B$10:$C$109, 2, FALSE), ""), "")</f>
        <v/>
      </c>
      <c r="X992" s="79" t="str">
        <f t="shared" si="122"/>
        <v/>
      </c>
      <c r="Y992" s="79" t="str">
        <f t="shared" si="123"/>
        <v>Belum diisi</v>
      </c>
      <c r="Z992" s="79">
        <f t="shared" si="124"/>
        <v>0</v>
      </c>
      <c r="AA992" s="79" t="str">
        <f t="shared" si="125"/>
        <v/>
      </c>
      <c r="AB992" s="79" t="str">
        <f t="shared" si="126"/>
        <v>Ta_Fn_KIB_B_Sensus</v>
      </c>
      <c r="AC992" s="79" t="str">
        <f t="shared" si="127"/>
        <v/>
      </c>
      <c r="AD992" s="79">
        <f>ROWS($B$13:B992)</f>
        <v>980</v>
      </c>
      <c r="AE992" s="79">
        <f>IF(W992='kk4-7'!$A$1, AD992, "")</f>
        <v>980</v>
      </c>
      <c r="AF992" s="79" t="str">
        <f t="shared" si="128"/>
        <v/>
      </c>
    </row>
    <row r="993" spans="1:32" x14ac:dyDescent="0.25">
      <c r="A993" s="122">
        <f t="shared" si="129"/>
        <v>981</v>
      </c>
      <c r="B993" s="80" t="s">
        <v>1933</v>
      </c>
      <c r="C993" s="122">
        <v>2</v>
      </c>
      <c r="D993" s="79" t="s">
        <v>1900</v>
      </c>
      <c r="E993" s="79" t="s">
        <v>1901</v>
      </c>
      <c r="F993" s="120">
        <v>18</v>
      </c>
      <c r="G993" s="79">
        <v>2017</v>
      </c>
      <c r="H993" s="81" t="s">
        <v>1920</v>
      </c>
      <c r="I993" s="81" t="s">
        <v>1921</v>
      </c>
      <c r="J993" s="81" t="s">
        <v>114</v>
      </c>
      <c r="K993" s="79" t="s">
        <v>594</v>
      </c>
      <c r="N993" s="79" t="s">
        <v>149</v>
      </c>
      <c r="O993" s="166">
        <v>1</v>
      </c>
      <c r="P993" s="83">
        <v>2025700</v>
      </c>
      <c r="Q993" s="79" t="s">
        <v>1753</v>
      </c>
      <c r="S993" s="122">
        <v>1</v>
      </c>
      <c r="V993" s="79" t="str">
        <f>IF(AND(C993=2, T993&lt;&gt;""), _xlfn.IFNA(VLOOKUP(T993,'kk1'!$B$10:$C$109, 2, FALSE), ""), "")</f>
        <v/>
      </c>
      <c r="X993" s="79" t="str">
        <f t="shared" si="122"/>
        <v/>
      </c>
      <c r="Y993" s="79" t="str">
        <f t="shared" si="123"/>
        <v>Belum diisi</v>
      </c>
      <c r="Z993" s="79">
        <f t="shared" si="124"/>
        <v>0</v>
      </c>
      <c r="AA993" s="79" t="str">
        <f t="shared" si="125"/>
        <v/>
      </c>
      <c r="AB993" s="79" t="str">
        <f t="shared" si="126"/>
        <v>Ta_Fn_KIB_B_Sensus</v>
      </c>
      <c r="AC993" s="79" t="str">
        <f t="shared" si="127"/>
        <v/>
      </c>
      <c r="AD993" s="79">
        <f>ROWS($B$13:B993)</f>
        <v>981</v>
      </c>
      <c r="AE993" s="79">
        <f>IF(W993='kk4-7'!$A$1, AD993, "")</f>
        <v>981</v>
      </c>
      <c r="AF993" s="79" t="str">
        <f t="shared" si="128"/>
        <v/>
      </c>
    </row>
    <row r="994" spans="1:32" x14ac:dyDescent="0.25">
      <c r="A994" s="122">
        <f t="shared" si="129"/>
        <v>982</v>
      </c>
      <c r="B994" s="80" t="s">
        <v>1934</v>
      </c>
      <c r="C994" s="122">
        <v>2</v>
      </c>
      <c r="D994" s="79" t="s">
        <v>1900</v>
      </c>
      <c r="E994" s="79" t="s">
        <v>1901</v>
      </c>
      <c r="F994" s="120">
        <v>19</v>
      </c>
      <c r="G994" s="79">
        <v>2017</v>
      </c>
      <c r="H994" s="81" t="s">
        <v>1920</v>
      </c>
      <c r="I994" s="81" t="s">
        <v>1921</v>
      </c>
      <c r="J994" s="81" t="s">
        <v>114</v>
      </c>
      <c r="K994" s="79" t="s">
        <v>594</v>
      </c>
      <c r="N994" s="79" t="s">
        <v>149</v>
      </c>
      <c r="O994" s="166">
        <v>1</v>
      </c>
      <c r="P994" s="83">
        <v>2027020</v>
      </c>
      <c r="Q994" s="79" t="s">
        <v>1753</v>
      </c>
      <c r="S994" s="122">
        <v>1</v>
      </c>
      <c r="V994" s="79" t="str">
        <f>IF(AND(C994=2, T994&lt;&gt;""), _xlfn.IFNA(VLOOKUP(T994,'kk1'!$B$10:$C$109, 2, FALSE), ""), "")</f>
        <v/>
      </c>
      <c r="X994" s="79" t="str">
        <f t="shared" si="122"/>
        <v/>
      </c>
      <c r="Y994" s="79" t="str">
        <f t="shared" si="123"/>
        <v>Belum diisi</v>
      </c>
      <c r="Z994" s="79">
        <f t="shared" si="124"/>
        <v>0</v>
      </c>
      <c r="AA994" s="79" t="str">
        <f t="shared" si="125"/>
        <v/>
      </c>
      <c r="AB994" s="79" t="str">
        <f t="shared" si="126"/>
        <v>Ta_Fn_KIB_B_Sensus</v>
      </c>
      <c r="AC994" s="79" t="str">
        <f t="shared" si="127"/>
        <v/>
      </c>
      <c r="AD994" s="79">
        <f>ROWS($B$13:B994)</f>
        <v>982</v>
      </c>
      <c r="AE994" s="79">
        <f>IF(W994='kk4-7'!$A$1, AD994, "")</f>
        <v>982</v>
      </c>
      <c r="AF994" s="79" t="str">
        <f t="shared" si="128"/>
        <v/>
      </c>
    </row>
    <row r="995" spans="1:32" x14ac:dyDescent="0.25">
      <c r="A995" s="122">
        <f t="shared" si="129"/>
        <v>983</v>
      </c>
      <c r="B995" s="80" t="s">
        <v>1935</v>
      </c>
      <c r="C995" s="122">
        <v>2</v>
      </c>
      <c r="D995" s="79" t="s">
        <v>1900</v>
      </c>
      <c r="E995" s="79" t="s">
        <v>1901</v>
      </c>
      <c r="F995" s="120">
        <v>20</v>
      </c>
      <c r="G995" s="79">
        <v>2018</v>
      </c>
      <c r="H995" s="81" t="s">
        <v>1936</v>
      </c>
      <c r="I995" s="81" t="s">
        <v>1937</v>
      </c>
      <c r="J995" s="81" t="s">
        <v>114</v>
      </c>
      <c r="K995" s="79" t="s">
        <v>377</v>
      </c>
      <c r="N995" s="79" t="s">
        <v>149</v>
      </c>
      <c r="O995" s="166">
        <v>1</v>
      </c>
      <c r="P995" s="83">
        <v>2850240</v>
      </c>
      <c r="S995" s="122">
        <v>1</v>
      </c>
      <c r="T995" s="117">
        <v>6</v>
      </c>
      <c r="V995" s="79" t="str">
        <f>IF(AND(C995=2, T995&lt;&gt;""), _xlfn.IFNA(VLOOKUP(T995,'kk1'!$B$10:$C$109, 2, FALSE), ""), "")</f>
        <v>Ruang Bidang Dalduk</v>
      </c>
      <c r="X995" s="79" t="str">
        <f t="shared" si="122"/>
        <v/>
      </c>
      <c r="Y995" s="79" t="str">
        <f t="shared" si="123"/>
        <v>Belum diisi</v>
      </c>
      <c r="Z995" s="79">
        <f t="shared" si="124"/>
        <v>0</v>
      </c>
      <c r="AA995" s="79" t="str">
        <f t="shared" si="125"/>
        <v>update ta_kib_b set kd_ruang = 6 where idpemda = '10020010012000933'</v>
      </c>
      <c r="AB995" s="79" t="str">
        <f t="shared" si="126"/>
        <v>Ta_Fn_KIB_B_Sensus</v>
      </c>
      <c r="AC995" s="79" t="str">
        <f t="shared" si="127"/>
        <v/>
      </c>
      <c r="AD995" s="79">
        <f>ROWS($B$13:B995)</f>
        <v>983</v>
      </c>
      <c r="AE995" s="79">
        <f>IF(W995='kk4-7'!$A$1, AD995, "")</f>
        <v>983</v>
      </c>
      <c r="AF995" s="79" t="str">
        <f t="shared" si="128"/>
        <v/>
      </c>
    </row>
    <row r="996" spans="1:32" x14ac:dyDescent="0.25">
      <c r="A996" s="122">
        <f t="shared" si="129"/>
        <v>984</v>
      </c>
      <c r="B996" s="80" t="s">
        <v>1938</v>
      </c>
      <c r="C996" s="122">
        <v>2</v>
      </c>
      <c r="D996" s="79" t="s">
        <v>1900</v>
      </c>
      <c r="E996" s="79" t="s">
        <v>1901</v>
      </c>
      <c r="F996" s="120">
        <v>21</v>
      </c>
      <c r="G996" s="79">
        <v>2018</v>
      </c>
      <c r="H996" s="81" t="s">
        <v>1936</v>
      </c>
      <c r="I996" s="81" t="s">
        <v>1937</v>
      </c>
      <c r="J996" s="81" t="s">
        <v>114</v>
      </c>
      <c r="K996" s="79" t="s">
        <v>377</v>
      </c>
      <c r="N996" s="79" t="s">
        <v>149</v>
      </c>
      <c r="O996" s="166">
        <v>1</v>
      </c>
      <c r="P996" s="83">
        <v>2850240</v>
      </c>
      <c r="S996" s="122">
        <v>1</v>
      </c>
      <c r="T996" s="117">
        <v>4</v>
      </c>
      <c r="V996" s="79" t="str">
        <f>IF(AND(C996=2, T996&lt;&gt;""), _xlfn.IFNA(VLOOKUP(T996,'kk1'!$B$10:$C$109, 2, FALSE), ""), "")</f>
        <v>Ruang Bendahara</v>
      </c>
      <c r="X996" s="79" t="str">
        <f t="shared" si="122"/>
        <v/>
      </c>
      <c r="Y996" s="79" t="str">
        <f t="shared" si="123"/>
        <v>Belum diisi</v>
      </c>
      <c r="Z996" s="79">
        <f t="shared" si="124"/>
        <v>0</v>
      </c>
      <c r="AA996" s="79" t="str">
        <f t="shared" si="125"/>
        <v>update ta_kib_b set kd_ruang = 4 where idpemda = '10020010012000934'</v>
      </c>
      <c r="AB996" s="79" t="str">
        <f t="shared" si="126"/>
        <v>Ta_Fn_KIB_B_Sensus</v>
      </c>
      <c r="AC996" s="79" t="str">
        <f t="shared" si="127"/>
        <v/>
      </c>
      <c r="AD996" s="79">
        <f>ROWS($B$13:B996)</f>
        <v>984</v>
      </c>
      <c r="AE996" s="79">
        <f>IF(W996='kk4-7'!$A$1, AD996, "")</f>
        <v>984</v>
      </c>
      <c r="AF996" s="79" t="str">
        <f t="shared" si="128"/>
        <v/>
      </c>
    </row>
    <row r="997" spans="1:32" x14ac:dyDescent="0.25">
      <c r="A997" s="122">
        <f t="shared" si="129"/>
        <v>985</v>
      </c>
      <c r="B997" s="80" t="s">
        <v>1939</v>
      </c>
      <c r="C997" s="122">
        <v>2</v>
      </c>
      <c r="D997" s="79" t="s">
        <v>1900</v>
      </c>
      <c r="E997" s="79" t="s">
        <v>1901</v>
      </c>
      <c r="F997" s="120">
        <v>22</v>
      </c>
      <c r="G997" s="79">
        <v>2018</v>
      </c>
      <c r="H997" s="81" t="s">
        <v>1936</v>
      </c>
      <c r="I997" s="81" t="s">
        <v>1937</v>
      </c>
      <c r="J997" s="81" t="s">
        <v>114</v>
      </c>
      <c r="K997" s="79" t="s">
        <v>377</v>
      </c>
      <c r="N997" s="79" t="s">
        <v>149</v>
      </c>
      <c r="O997" s="166">
        <v>1</v>
      </c>
      <c r="P997" s="83">
        <v>2850240</v>
      </c>
      <c r="S997" s="122">
        <v>1</v>
      </c>
      <c r="T997" s="117">
        <v>8</v>
      </c>
      <c r="V997" s="79" t="str">
        <f>IF(AND(C997=2, T997&lt;&gt;""), _xlfn.IFNA(VLOOKUP(T997,'kk1'!$B$10:$C$109, 2, FALSE), ""), "")</f>
        <v>Ruang Sekretariat</v>
      </c>
      <c r="X997" s="79" t="str">
        <f t="shared" si="122"/>
        <v/>
      </c>
      <c r="Y997" s="79" t="str">
        <f t="shared" si="123"/>
        <v>Belum diisi</v>
      </c>
      <c r="Z997" s="79">
        <f t="shared" si="124"/>
        <v>0</v>
      </c>
      <c r="AA997" s="79" t="str">
        <f t="shared" si="125"/>
        <v>update ta_kib_b set kd_ruang = 8 where idpemda = '10020010012000935'</v>
      </c>
      <c r="AB997" s="79" t="str">
        <f t="shared" si="126"/>
        <v>Ta_Fn_KIB_B_Sensus</v>
      </c>
      <c r="AC997" s="79" t="str">
        <f t="shared" si="127"/>
        <v/>
      </c>
      <c r="AD997" s="79">
        <f>ROWS($B$13:B997)</f>
        <v>985</v>
      </c>
      <c r="AE997" s="79">
        <f>IF(W997='kk4-7'!$A$1, AD997, "")</f>
        <v>985</v>
      </c>
      <c r="AF997" s="79" t="str">
        <f t="shared" si="128"/>
        <v/>
      </c>
    </row>
    <row r="998" spans="1:32" x14ac:dyDescent="0.25">
      <c r="A998" s="122">
        <f t="shared" si="129"/>
        <v>986</v>
      </c>
      <c r="B998" s="80" t="s">
        <v>1940</v>
      </c>
      <c r="C998" s="122">
        <v>2</v>
      </c>
      <c r="D998" s="79" t="s">
        <v>1900</v>
      </c>
      <c r="E998" s="79" t="s">
        <v>1901</v>
      </c>
      <c r="F998" s="120">
        <v>23</v>
      </c>
      <c r="G998" s="79">
        <v>2018</v>
      </c>
      <c r="H998" s="81" t="s">
        <v>1936</v>
      </c>
      <c r="I998" s="81" t="s">
        <v>1937</v>
      </c>
      <c r="J998" s="81" t="s">
        <v>114</v>
      </c>
      <c r="K998" s="79" t="s">
        <v>377</v>
      </c>
      <c r="N998" s="79" t="s">
        <v>149</v>
      </c>
      <c r="O998" s="166">
        <v>1</v>
      </c>
      <c r="P998" s="83">
        <v>2850240</v>
      </c>
      <c r="S998" s="122">
        <v>1</v>
      </c>
      <c r="T998" s="117">
        <v>8</v>
      </c>
      <c r="V998" s="79" t="str">
        <f>IF(AND(C998=2, T998&lt;&gt;""), _xlfn.IFNA(VLOOKUP(T998,'kk1'!$B$10:$C$109, 2, FALSE), ""), "")</f>
        <v>Ruang Sekretariat</v>
      </c>
      <c r="X998" s="79" t="str">
        <f t="shared" si="122"/>
        <v/>
      </c>
      <c r="Y998" s="79" t="str">
        <f t="shared" si="123"/>
        <v>Belum diisi</v>
      </c>
      <c r="Z998" s="79">
        <f t="shared" si="124"/>
        <v>0</v>
      </c>
      <c r="AA998" s="79" t="str">
        <f t="shared" si="125"/>
        <v>update ta_kib_b set kd_ruang = 8 where idpemda = '10020010012000936'</v>
      </c>
      <c r="AB998" s="79" t="str">
        <f t="shared" si="126"/>
        <v>Ta_Fn_KIB_B_Sensus</v>
      </c>
      <c r="AC998" s="79" t="str">
        <f t="shared" si="127"/>
        <v/>
      </c>
      <c r="AD998" s="79">
        <f>ROWS($B$13:B998)</f>
        <v>986</v>
      </c>
      <c r="AE998" s="79">
        <f>IF(W998='kk4-7'!$A$1, AD998, "")</f>
        <v>986</v>
      </c>
      <c r="AF998" s="79" t="str">
        <f t="shared" si="128"/>
        <v/>
      </c>
    </row>
    <row r="999" spans="1:32" x14ac:dyDescent="0.25">
      <c r="A999" s="122">
        <f t="shared" si="129"/>
        <v>987</v>
      </c>
      <c r="B999" s="80" t="s">
        <v>1941</v>
      </c>
      <c r="C999" s="122">
        <v>2</v>
      </c>
      <c r="D999" s="79" t="s">
        <v>1900</v>
      </c>
      <c r="E999" s="79" t="s">
        <v>1901</v>
      </c>
      <c r="F999" s="120">
        <v>24</v>
      </c>
      <c r="G999" s="79">
        <v>2021</v>
      </c>
      <c r="H999" s="81" t="s">
        <v>1942</v>
      </c>
      <c r="I999" s="81" t="s">
        <v>1943</v>
      </c>
      <c r="J999" s="81" t="s">
        <v>114</v>
      </c>
      <c r="K999" s="79" t="s">
        <v>1785</v>
      </c>
      <c r="L999" s="116" t="s">
        <v>1944</v>
      </c>
      <c r="N999" s="79" t="s">
        <v>149</v>
      </c>
      <c r="O999" s="166">
        <v>1</v>
      </c>
      <c r="P999" s="83">
        <v>1900000</v>
      </c>
      <c r="Q999" s="79" t="s">
        <v>1945</v>
      </c>
      <c r="S999" s="122">
        <v>1</v>
      </c>
      <c r="T999" s="117">
        <v>16</v>
      </c>
      <c r="V999" s="79" t="str">
        <f>IF(AND(C999=2, T999&lt;&gt;""), _xlfn.IFNA(VLOOKUP(T999,'kk1'!$B$10:$C$109, 2, FALSE), ""), "")</f>
        <v>Balai Penyuluh JATIPURO</v>
      </c>
      <c r="X999" s="79" t="str">
        <f t="shared" si="122"/>
        <v/>
      </c>
      <c r="Y999" s="79" t="str">
        <f t="shared" si="123"/>
        <v>Belum diisi</v>
      </c>
      <c r="Z999" s="79">
        <f t="shared" si="124"/>
        <v>0</v>
      </c>
      <c r="AA999" s="79" t="str">
        <f t="shared" si="125"/>
        <v>update ta_kib_b set kd_ruang = 16 where idpemda = '10020010012001102'</v>
      </c>
      <c r="AB999" s="79" t="str">
        <f t="shared" si="126"/>
        <v>Ta_Fn_KIB_B_Sensus</v>
      </c>
      <c r="AC999" s="79" t="str">
        <f t="shared" si="127"/>
        <v/>
      </c>
      <c r="AD999" s="79">
        <f>ROWS($B$13:B999)</f>
        <v>987</v>
      </c>
      <c r="AE999" s="79">
        <f>IF(W999='kk4-7'!$A$1, AD999, "")</f>
        <v>987</v>
      </c>
      <c r="AF999" s="79" t="str">
        <f t="shared" si="128"/>
        <v/>
      </c>
    </row>
    <row r="1000" spans="1:32" x14ac:dyDescent="0.25">
      <c r="A1000" s="122">
        <f t="shared" si="129"/>
        <v>988</v>
      </c>
      <c r="B1000" s="80" t="s">
        <v>1946</v>
      </c>
      <c r="C1000" s="122">
        <v>2</v>
      </c>
      <c r="D1000" s="79" t="s">
        <v>1900</v>
      </c>
      <c r="E1000" s="79" t="s">
        <v>1901</v>
      </c>
      <c r="F1000" s="120">
        <v>25</v>
      </c>
      <c r="G1000" s="79">
        <v>2021</v>
      </c>
      <c r="H1000" s="81" t="s">
        <v>1942</v>
      </c>
      <c r="I1000" s="81" t="s">
        <v>1943</v>
      </c>
      <c r="J1000" s="81" t="s">
        <v>114</v>
      </c>
      <c r="K1000" s="79" t="s">
        <v>1785</v>
      </c>
      <c r="L1000" s="116" t="s">
        <v>1944</v>
      </c>
      <c r="N1000" s="79" t="s">
        <v>149</v>
      </c>
      <c r="O1000" s="166">
        <v>1</v>
      </c>
      <c r="P1000" s="83">
        <v>1900000</v>
      </c>
      <c r="Q1000" s="79" t="s">
        <v>1945</v>
      </c>
      <c r="S1000" s="122">
        <v>1</v>
      </c>
      <c r="T1000" s="117">
        <v>17</v>
      </c>
      <c r="V1000" s="79" t="str">
        <f>IF(AND(C1000=2, T1000&lt;&gt;""), _xlfn.IFNA(VLOOKUP(T1000,'kk1'!$B$10:$C$109, 2, FALSE), ""), "")</f>
        <v>Balai Penyuluh JATIYOSO</v>
      </c>
      <c r="X1000" s="79" t="str">
        <f t="shared" si="122"/>
        <v/>
      </c>
      <c r="Y1000" s="79" t="str">
        <f t="shared" si="123"/>
        <v>Belum diisi</v>
      </c>
      <c r="Z1000" s="79">
        <f t="shared" si="124"/>
        <v>0</v>
      </c>
      <c r="AA1000" s="79" t="str">
        <f t="shared" si="125"/>
        <v>update ta_kib_b set kd_ruang = 17 where idpemda = '10020010012001103'</v>
      </c>
      <c r="AB1000" s="79" t="str">
        <f t="shared" si="126"/>
        <v>Ta_Fn_KIB_B_Sensus</v>
      </c>
      <c r="AC1000" s="79" t="str">
        <f t="shared" si="127"/>
        <v/>
      </c>
      <c r="AD1000" s="79">
        <f>ROWS($B$13:B1000)</f>
        <v>988</v>
      </c>
      <c r="AE1000" s="79">
        <f>IF(W1000='kk4-7'!$A$1, AD1000, "")</f>
        <v>988</v>
      </c>
      <c r="AF1000" s="79" t="str">
        <f t="shared" si="128"/>
        <v/>
      </c>
    </row>
    <row r="1001" spans="1:32" x14ac:dyDescent="0.25">
      <c r="A1001" s="122">
        <f t="shared" si="129"/>
        <v>989</v>
      </c>
      <c r="B1001" s="80" t="s">
        <v>1947</v>
      </c>
      <c r="C1001" s="122">
        <v>2</v>
      </c>
      <c r="D1001" s="79" t="s">
        <v>1900</v>
      </c>
      <c r="E1001" s="79" t="s">
        <v>1901</v>
      </c>
      <c r="F1001" s="120">
        <v>26</v>
      </c>
      <c r="G1001" s="79">
        <v>2021</v>
      </c>
      <c r="H1001" s="81" t="s">
        <v>1942</v>
      </c>
      <c r="I1001" s="81" t="s">
        <v>1943</v>
      </c>
      <c r="J1001" s="81" t="s">
        <v>114</v>
      </c>
      <c r="K1001" s="79" t="s">
        <v>1785</v>
      </c>
      <c r="L1001" s="116" t="s">
        <v>1944</v>
      </c>
      <c r="N1001" s="79" t="s">
        <v>149</v>
      </c>
      <c r="O1001" s="166">
        <v>1</v>
      </c>
      <c r="P1001" s="83">
        <v>1900000</v>
      </c>
      <c r="Q1001" s="79" t="s">
        <v>1945</v>
      </c>
      <c r="S1001" s="122">
        <v>1</v>
      </c>
      <c r="T1001" s="117">
        <v>18</v>
      </c>
      <c r="V1001" s="79" t="str">
        <f>IF(AND(C1001=2, T1001&lt;&gt;""), _xlfn.IFNA(VLOOKUP(T1001,'kk1'!$B$10:$C$109, 2, FALSE), ""), "")</f>
        <v>Balai Penyuluh JUMAPOLO</v>
      </c>
      <c r="X1001" s="79" t="str">
        <f t="shared" si="122"/>
        <v/>
      </c>
      <c r="Y1001" s="79" t="str">
        <f t="shared" si="123"/>
        <v>Belum diisi</v>
      </c>
      <c r="Z1001" s="79">
        <f t="shared" si="124"/>
        <v>0</v>
      </c>
      <c r="AA1001" s="79" t="str">
        <f t="shared" si="125"/>
        <v>update ta_kib_b set kd_ruang = 18 where idpemda = '10020010012001104'</v>
      </c>
      <c r="AB1001" s="79" t="str">
        <f t="shared" si="126"/>
        <v>Ta_Fn_KIB_B_Sensus</v>
      </c>
      <c r="AC1001" s="79" t="str">
        <f t="shared" si="127"/>
        <v/>
      </c>
      <c r="AD1001" s="79">
        <f>ROWS($B$13:B1001)</f>
        <v>989</v>
      </c>
      <c r="AE1001" s="79">
        <f>IF(W1001='kk4-7'!$A$1, AD1001, "")</f>
        <v>989</v>
      </c>
      <c r="AF1001" s="79" t="str">
        <f t="shared" si="128"/>
        <v/>
      </c>
    </row>
    <row r="1002" spans="1:32" x14ac:dyDescent="0.25">
      <c r="A1002" s="122">
        <f t="shared" si="129"/>
        <v>990</v>
      </c>
      <c r="B1002" s="80" t="s">
        <v>1948</v>
      </c>
      <c r="C1002" s="122">
        <v>2</v>
      </c>
      <c r="D1002" s="79" t="s">
        <v>1900</v>
      </c>
      <c r="E1002" s="79" t="s">
        <v>1901</v>
      </c>
      <c r="F1002" s="120">
        <v>27</v>
      </c>
      <c r="G1002" s="79">
        <v>2021</v>
      </c>
      <c r="H1002" s="81" t="s">
        <v>1942</v>
      </c>
      <c r="I1002" s="81" t="s">
        <v>1943</v>
      </c>
      <c r="J1002" s="81" t="s">
        <v>114</v>
      </c>
      <c r="K1002" s="79" t="s">
        <v>1785</v>
      </c>
      <c r="L1002" s="116" t="s">
        <v>1944</v>
      </c>
      <c r="N1002" s="79" t="s">
        <v>149</v>
      </c>
      <c r="O1002" s="166">
        <v>1</v>
      </c>
      <c r="P1002" s="83">
        <v>1900000</v>
      </c>
      <c r="Q1002" s="79" t="s">
        <v>1945</v>
      </c>
      <c r="S1002" s="122">
        <v>1</v>
      </c>
      <c r="T1002" s="117">
        <v>19</v>
      </c>
      <c r="V1002" s="79" t="str">
        <f>IF(AND(C1002=2, T1002&lt;&gt;""), _xlfn.IFNA(VLOOKUP(T1002,'kk1'!$B$10:$C$109, 2, FALSE), ""), "")</f>
        <v>Balai Penyuluh JUMANTONO</v>
      </c>
      <c r="X1002" s="79" t="str">
        <f t="shared" si="122"/>
        <v/>
      </c>
      <c r="Y1002" s="79" t="str">
        <f t="shared" si="123"/>
        <v>Belum diisi</v>
      </c>
      <c r="Z1002" s="79">
        <f t="shared" si="124"/>
        <v>0</v>
      </c>
      <c r="AA1002" s="79" t="str">
        <f t="shared" si="125"/>
        <v>update ta_kib_b set kd_ruang = 19 where idpemda = '10020010012001105'</v>
      </c>
      <c r="AB1002" s="79" t="str">
        <f t="shared" si="126"/>
        <v>Ta_Fn_KIB_B_Sensus</v>
      </c>
      <c r="AC1002" s="79" t="str">
        <f t="shared" si="127"/>
        <v/>
      </c>
      <c r="AD1002" s="79">
        <f>ROWS($B$13:B1002)</f>
        <v>990</v>
      </c>
      <c r="AE1002" s="79">
        <f>IF(W1002='kk4-7'!$A$1, AD1002, "")</f>
        <v>990</v>
      </c>
      <c r="AF1002" s="79" t="str">
        <f t="shared" si="128"/>
        <v/>
      </c>
    </row>
    <row r="1003" spans="1:32" x14ac:dyDescent="0.25">
      <c r="A1003" s="122">
        <f t="shared" si="129"/>
        <v>991</v>
      </c>
      <c r="B1003" s="80" t="s">
        <v>1949</v>
      </c>
      <c r="C1003" s="122">
        <v>2</v>
      </c>
      <c r="D1003" s="79" t="s">
        <v>1900</v>
      </c>
      <c r="E1003" s="79" t="s">
        <v>1901</v>
      </c>
      <c r="F1003" s="120">
        <v>28</v>
      </c>
      <c r="G1003" s="79">
        <v>2021</v>
      </c>
      <c r="H1003" s="81" t="s">
        <v>1942</v>
      </c>
      <c r="I1003" s="81" t="s">
        <v>1943</v>
      </c>
      <c r="J1003" s="81" t="s">
        <v>114</v>
      </c>
      <c r="K1003" s="79" t="s">
        <v>1785</v>
      </c>
      <c r="L1003" s="116" t="s">
        <v>1944</v>
      </c>
      <c r="N1003" s="79" t="s">
        <v>149</v>
      </c>
      <c r="O1003" s="166">
        <v>1</v>
      </c>
      <c r="P1003" s="83">
        <v>1900000</v>
      </c>
      <c r="Q1003" s="79" t="s">
        <v>1945</v>
      </c>
      <c r="S1003" s="122">
        <v>1</v>
      </c>
      <c r="T1003" s="117">
        <v>20</v>
      </c>
      <c r="V1003" s="142" t="str">
        <f>IF(AND(C1003=2, T1003&lt;&gt;""), _xlfn.IFNA(VLOOKUP(T1003,'kk1'!$B$10:$C$109, 2, FALSE), ""), "")</f>
        <v>Balai Penyuluh MATESIH</v>
      </c>
      <c r="W1003" s="117">
        <v>1</v>
      </c>
      <c r="X1003" s="79" t="str">
        <f t="shared" si="122"/>
        <v>Baik</v>
      </c>
      <c r="Y1003" s="79" t="str">
        <f t="shared" si="123"/>
        <v>Benar</v>
      </c>
      <c r="Z1003" s="79">
        <f t="shared" si="124"/>
        <v>1</v>
      </c>
      <c r="AA1003" s="79" t="str">
        <f t="shared" si="125"/>
        <v>update ta_kib_b set kd_ruang = 20 where idpemda = '10020010012001106'</v>
      </c>
      <c r="AB1003" s="79" t="str">
        <f t="shared" si="126"/>
        <v>Ta_Fn_KIB_B_Sensus</v>
      </c>
      <c r="AC1003" s="79" t="str">
        <f t="shared" si="127"/>
        <v>update Ta_Fn_KIB_B_Sensus set sensus = 1 where idpemda = '10020010012001106'</v>
      </c>
      <c r="AD1003" s="79">
        <f>ROWS($B$13:B1003)</f>
        <v>991</v>
      </c>
      <c r="AE1003" s="79" t="str">
        <f>IF(W1003='kk4-7'!$A$1, AD1003, "")</f>
        <v/>
      </c>
      <c r="AF1003" s="79" t="str">
        <f t="shared" si="128"/>
        <v/>
      </c>
    </row>
    <row r="1004" spans="1:32" x14ac:dyDescent="0.25">
      <c r="A1004" s="122">
        <f t="shared" si="129"/>
        <v>992</v>
      </c>
      <c r="B1004" s="80" t="s">
        <v>1950</v>
      </c>
      <c r="C1004" s="122">
        <v>2</v>
      </c>
      <c r="D1004" s="79" t="s">
        <v>1900</v>
      </c>
      <c r="E1004" s="79" t="s">
        <v>1901</v>
      </c>
      <c r="F1004" s="120">
        <v>29</v>
      </c>
      <c r="G1004" s="79">
        <v>2021</v>
      </c>
      <c r="H1004" s="81" t="s">
        <v>1942</v>
      </c>
      <c r="I1004" s="81" t="s">
        <v>1943</v>
      </c>
      <c r="J1004" s="81" t="s">
        <v>114</v>
      </c>
      <c r="K1004" s="79" t="s">
        <v>1785</v>
      </c>
      <c r="L1004" s="116" t="s">
        <v>1944</v>
      </c>
      <c r="N1004" s="79" t="s">
        <v>149</v>
      </c>
      <c r="O1004" s="166">
        <v>1</v>
      </c>
      <c r="P1004" s="83">
        <v>1900000</v>
      </c>
      <c r="Q1004" s="79" t="s">
        <v>1945</v>
      </c>
      <c r="S1004" s="122">
        <v>1</v>
      </c>
      <c r="T1004" s="117">
        <v>21</v>
      </c>
      <c r="V1004" s="79" t="str">
        <f>IF(AND(C1004=2, T1004&lt;&gt;""), _xlfn.IFNA(VLOOKUP(T1004,'kk1'!$B$10:$C$109, 2, FALSE), ""), "")</f>
        <v>Balai Penyuluh TAWANGMANGU</v>
      </c>
      <c r="W1004" s="117">
        <v>2</v>
      </c>
      <c r="X1004" s="79" t="str">
        <f t="shared" si="122"/>
        <v>Kurang Baik</v>
      </c>
      <c r="Y1004" s="79" t="str">
        <f t="shared" si="123"/>
        <v>Benar</v>
      </c>
      <c r="Z1004" s="79">
        <f t="shared" si="124"/>
        <v>1</v>
      </c>
      <c r="AA1004" s="79" t="str">
        <f t="shared" si="125"/>
        <v>update ta_kib_b set kd_ruang = 21 where idpemda = '10020010012001107'</v>
      </c>
      <c r="AB1004" s="79" t="str">
        <f t="shared" si="126"/>
        <v>Ta_Fn_KIB_B_Sensus</v>
      </c>
      <c r="AC1004" s="79" t="str">
        <f t="shared" si="127"/>
        <v>update Ta_Fn_KIB_B_Sensus set sensus = 2 where idpemda = '10020010012001107'</v>
      </c>
      <c r="AD1004" s="79">
        <f>ROWS($B$13:B1004)</f>
        <v>992</v>
      </c>
      <c r="AE1004" s="79" t="str">
        <f>IF(W1004='kk4-7'!$A$1, AD1004, "")</f>
        <v/>
      </c>
      <c r="AF1004" s="79" t="str">
        <f t="shared" si="128"/>
        <v/>
      </c>
    </row>
    <row r="1005" spans="1:32" x14ac:dyDescent="0.25">
      <c r="A1005" s="122">
        <f t="shared" si="129"/>
        <v>993</v>
      </c>
      <c r="B1005" s="80" t="s">
        <v>1951</v>
      </c>
      <c r="C1005" s="122">
        <v>2</v>
      </c>
      <c r="D1005" s="79" t="s">
        <v>1900</v>
      </c>
      <c r="E1005" s="79" t="s">
        <v>1901</v>
      </c>
      <c r="F1005" s="120">
        <v>30</v>
      </c>
      <c r="G1005" s="79">
        <v>2021</v>
      </c>
      <c r="H1005" s="81" t="s">
        <v>1942</v>
      </c>
      <c r="I1005" s="81" t="s">
        <v>1943</v>
      </c>
      <c r="J1005" s="81" t="s">
        <v>114</v>
      </c>
      <c r="K1005" s="79" t="s">
        <v>1785</v>
      </c>
      <c r="L1005" s="116" t="s">
        <v>1944</v>
      </c>
      <c r="N1005" s="79" t="s">
        <v>149</v>
      </c>
      <c r="O1005" s="166">
        <v>1</v>
      </c>
      <c r="P1005" s="83">
        <v>1900000</v>
      </c>
      <c r="Q1005" s="79" t="s">
        <v>1945</v>
      </c>
      <c r="S1005" s="122">
        <v>1</v>
      </c>
      <c r="T1005" s="117">
        <v>22</v>
      </c>
      <c r="V1005" s="79" t="str">
        <f>IF(AND(C1005=2, T1005&lt;&gt;""), _xlfn.IFNA(VLOOKUP(T1005,'kk1'!$B$10:$C$109, 2, FALSE), ""), "")</f>
        <v>Balai Penyuluh NGARGOYOSO</v>
      </c>
      <c r="X1005" s="79" t="str">
        <f t="shared" si="122"/>
        <v/>
      </c>
      <c r="Y1005" s="79" t="str">
        <f t="shared" si="123"/>
        <v>Belum diisi</v>
      </c>
      <c r="Z1005" s="79">
        <f t="shared" si="124"/>
        <v>0</v>
      </c>
      <c r="AA1005" s="79" t="str">
        <f t="shared" si="125"/>
        <v>update ta_kib_b set kd_ruang = 22 where idpemda = '10020010012001108'</v>
      </c>
      <c r="AB1005" s="79" t="str">
        <f t="shared" si="126"/>
        <v>Ta_Fn_KIB_B_Sensus</v>
      </c>
      <c r="AC1005" s="79" t="str">
        <f t="shared" si="127"/>
        <v/>
      </c>
      <c r="AD1005" s="79">
        <f>ROWS($B$13:B1005)</f>
        <v>993</v>
      </c>
      <c r="AE1005" s="79">
        <f>IF(W1005='kk4-7'!$A$1, AD1005, "")</f>
        <v>993</v>
      </c>
      <c r="AF1005" s="79" t="str">
        <f t="shared" si="128"/>
        <v/>
      </c>
    </row>
    <row r="1006" spans="1:32" x14ac:dyDescent="0.25">
      <c r="A1006" s="122">
        <f t="shared" si="129"/>
        <v>994</v>
      </c>
      <c r="B1006" s="80" t="s">
        <v>1952</v>
      </c>
      <c r="C1006" s="122">
        <v>2</v>
      </c>
      <c r="D1006" s="79" t="s">
        <v>1900</v>
      </c>
      <c r="E1006" s="79" t="s">
        <v>1901</v>
      </c>
      <c r="F1006" s="120">
        <v>31</v>
      </c>
      <c r="G1006" s="79">
        <v>2021</v>
      </c>
      <c r="H1006" s="81" t="s">
        <v>1942</v>
      </c>
      <c r="I1006" s="81" t="s">
        <v>1943</v>
      </c>
      <c r="J1006" s="81" t="s">
        <v>114</v>
      </c>
      <c r="K1006" s="79" t="s">
        <v>1785</v>
      </c>
      <c r="L1006" s="116" t="s">
        <v>1944</v>
      </c>
      <c r="N1006" s="79" t="s">
        <v>149</v>
      </c>
      <c r="O1006" s="166">
        <v>1</v>
      </c>
      <c r="P1006" s="83">
        <v>1900000</v>
      </c>
      <c r="Q1006" s="79" t="s">
        <v>1945</v>
      </c>
      <c r="S1006" s="122">
        <v>1</v>
      </c>
      <c r="T1006" s="117">
        <v>24</v>
      </c>
      <c r="V1006" s="79" t="str">
        <f>IF(AND(C1006=2, T1006&lt;&gt;""), _xlfn.IFNA(VLOOKUP(T1006,'kk1'!$B$10:$C$109, 2, FALSE), ""), "")</f>
        <v>Balai Penyuluh KARANGANYAR</v>
      </c>
      <c r="X1006" s="79" t="str">
        <f t="shared" si="122"/>
        <v/>
      </c>
      <c r="Y1006" s="79" t="str">
        <f t="shared" si="123"/>
        <v>Belum diisi</v>
      </c>
      <c r="Z1006" s="79">
        <f t="shared" si="124"/>
        <v>0</v>
      </c>
      <c r="AA1006" s="79" t="str">
        <f t="shared" si="125"/>
        <v>update ta_kib_b set kd_ruang = 24 where idpemda = '10020010012001109'</v>
      </c>
      <c r="AB1006" s="79" t="str">
        <f t="shared" si="126"/>
        <v>Ta_Fn_KIB_B_Sensus</v>
      </c>
      <c r="AC1006" s="79" t="str">
        <f t="shared" si="127"/>
        <v/>
      </c>
      <c r="AD1006" s="79">
        <f>ROWS($B$13:B1006)</f>
        <v>994</v>
      </c>
      <c r="AE1006" s="79">
        <f>IF(W1006='kk4-7'!$A$1, AD1006, "")</f>
        <v>994</v>
      </c>
      <c r="AF1006" s="79" t="str">
        <f t="shared" si="128"/>
        <v/>
      </c>
    </row>
    <row r="1007" spans="1:32" x14ac:dyDescent="0.25">
      <c r="A1007" s="122">
        <f t="shared" si="129"/>
        <v>995</v>
      </c>
      <c r="B1007" s="80" t="s">
        <v>1953</v>
      </c>
      <c r="C1007" s="122">
        <v>2</v>
      </c>
      <c r="D1007" s="79" t="s">
        <v>1900</v>
      </c>
      <c r="E1007" s="79" t="s">
        <v>1901</v>
      </c>
      <c r="F1007" s="120">
        <v>32</v>
      </c>
      <c r="G1007" s="79">
        <v>2021</v>
      </c>
      <c r="H1007" s="81" t="s">
        <v>1942</v>
      </c>
      <c r="I1007" s="81" t="s">
        <v>1943</v>
      </c>
      <c r="J1007" s="81" t="s">
        <v>114</v>
      </c>
      <c r="K1007" s="79" t="s">
        <v>1785</v>
      </c>
      <c r="L1007" s="116" t="s">
        <v>1944</v>
      </c>
      <c r="N1007" s="79" t="s">
        <v>149</v>
      </c>
      <c r="O1007" s="166">
        <v>1</v>
      </c>
      <c r="P1007" s="83">
        <v>1900000</v>
      </c>
      <c r="Q1007" s="79" t="s">
        <v>1945</v>
      </c>
      <c r="S1007" s="122">
        <v>1</v>
      </c>
      <c r="T1007" s="117">
        <v>25</v>
      </c>
      <c r="V1007" s="79" t="str">
        <f>IF(AND(C1007=2, T1007&lt;&gt;""), _xlfn.IFNA(VLOOKUP(T1007,'kk1'!$B$10:$C$109, 2, FALSE), ""), "")</f>
        <v>Balai Penyuluh TASIKMADU</v>
      </c>
      <c r="X1007" s="79" t="str">
        <f t="shared" si="122"/>
        <v/>
      </c>
      <c r="Y1007" s="79" t="str">
        <f t="shared" si="123"/>
        <v>Belum diisi</v>
      </c>
      <c r="Z1007" s="79">
        <f t="shared" si="124"/>
        <v>0</v>
      </c>
      <c r="AA1007" s="79" t="str">
        <f t="shared" si="125"/>
        <v>update ta_kib_b set kd_ruang = 25 where idpemda = '10020010012001110'</v>
      </c>
      <c r="AB1007" s="79" t="str">
        <f t="shared" si="126"/>
        <v>Ta_Fn_KIB_B_Sensus</v>
      </c>
      <c r="AC1007" s="79" t="str">
        <f t="shared" si="127"/>
        <v/>
      </c>
      <c r="AD1007" s="79">
        <f>ROWS($B$13:B1007)</f>
        <v>995</v>
      </c>
      <c r="AE1007" s="79">
        <f>IF(W1007='kk4-7'!$A$1, AD1007, "")</f>
        <v>995</v>
      </c>
      <c r="AF1007" s="79" t="str">
        <f t="shared" si="128"/>
        <v/>
      </c>
    </row>
    <row r="1008" spans="1:32" x14ac:dyDescent="0.25">
      <c r="A1008" s="122">
        <f t="shared" si="129"/>
        <v>996</v>
      </c>
      <c r="B1008" s="80" t="s">
        <v>1954</v>
      </c>
      <c r="C1008" s="122">
        <v>2</v>
      </c>
      <c r="D1008" s="79" t="s">
        <v>1900</v>
      </c>
      <c r="E1008" s="79" t="s">
        <v>1901</v>
      </c>
      <c r="F1008" s="120">
        <v>33</v>
      </c>
      <c r="G1008" s="79">
        <v>2021</v>
      </c>
      <c r="H1008" s="81" t="s">
        <v>1942</v>
      </c>
      <c r="I1008" s="81" t="s">
        <v>1943</v>
      </c>
      <c r="J1008" s="81" t="s">
        <v>114</v>
      </c>
      <c r="K1008" s="79" t="s">
        <v>1785</v>
      </c>
      <c r="L1008" s="116" t="s">
        <v>1944</v>
      </c>
      <c r="N1008" s="79" t="s">
        <v>149</v>
      </c>
      <c r="O1008" s="166">
        <v>1</v>
      </c>
      <c r="P1008" s="83">
        <v>1900000</v>
      </c>
      <c r="Q1008" s="79" t="s">
        <v>1945</v>
      </c>
      <c r="S1008" s="122">
        <v>1</v>
      </c>
      <c r="T1008" s="117">
        <v>27</v>
      </c>
      <c r="V1008" s="79" t="str">
        <f>IF(AND(C1008=2, T1008&lt;&gt;""), _xlfn.IFNA(VLOOKUP(T1008,'kk1'!$B$10:$C$109, 2, FALSE), ""), "")</f>
        <v>Balai Penyuluh COLOMADU</v>
      </c>
      <c r="X1008" s="79" t="str">
        <f t="shared" si="122"/>
        <v/>
      </c>
      <c r="Y1008" s="79" t="str">
        <f t="shared" si="123"/>
        <v>Belum diisi</v>
      </c>
      <c r="Z1008" s="79">
        <f t="shared" si="124"/>
        <v>0</v>
      </c>
      <c r="AA1008" s="79" t="str">
        <f t="shared" si="125"/>
        <v>update ta_kib_b set kd_ruang = 27 where idpemda = '10020010012001111'</v>
      </c>
      <c r="AB1008" s="79" t="str">
        <f t="shared" si="126"/>
        <v>Ta_Fn_KIB_B_Sensus</v>
      </c>
      <c r="AC1008" s="79" t="str">
        <f t="shared" si="127"/>
        <v/>
      </c>
      <c r="AD1008" s="79">
        <f>ROWS($B$13:B1008)</f>
        <v>996</v>
      </c>
      <c r="AE1008" s="79">
        <f>IF(W1008='kk4-7'!$A$1, AD1008, "")</f>
        <v>996</v>
      </c>
      <c r="AF1008" s="79" t="str">
        <f t="shared" si="128"/>
        <v/>
      </c>
    </row>
    <row r="1009" spans="1:45" x14ac:dyDescent="0.25">
      <c r="A1009" s="122">
        <f t="shared" si="129"/>
        <v>997</v>
      </c>
      <c r="B1009" s="80" t="s">
        <v>1955</v>
      </c>
      <c r="C1009" s="122">
        <v>2</v>
      </c>
      <c r="D1009" s="79" t="s">
        <v>1900</v>
      </c>
      <c r="E1009" s="79" t="s">
        <v>1901</v>
      </c>
      <c r="F1009" s="120">
        <v>34</v>
      </c>
      <c r="G1009" s="79">
        <v>2021</v>
      </c>
      <c r="H1009" s="81" t="s">
        <v>1942</v>
      </c>
      <c r="I1009" s="81" t="s">
        <v>1943</v>
      </c>
      <c r="J1009" s="81" t="s">
        <v>114</v>
      </c>
      <c r="K1009" s="79" t="s">
        <v>1785</v>
      </c>
      <c r="L1009" s="116" t="s">
        <v>1944</v>
      </c>
      <c r="N1009" s="79" t="s">
        <v>149</v>
      </c>
      <c r="O1009" s="166">
        <v>1</v>
      </c>
      <c r="P1009" s="83">
        <v>1900000</v>
      </c>
      <c r="Q1009" s="79" t="s">
        <v>1945</v>
      </c>
      <c r="S1009" s="122">
        <v>1</v>
      </c>
      <c r="T1009" s="117">
        <v>28</v>
      </c>
      <c r="V1009" s="79" t="str">
        <f>IF(AND(C1009=2, T1009&lt;&gt;""), _xlfn.IFNA(VLOOKUP(T1009,'kk1'!$B$10:$C$109, 2, FALSE), ""), "")</f>
        <v>Balai Penyuluh GONDANGREJO</v>
      </c>
      <c r="X1009" s="79" t="str">
        <f t="shared" si="122"/>
        <v/>
      </c>
      <c r="Y1009" s="79" t="str">
        <f t="shared" si="123"/>
        <v>Belum diisi</v>
      </c>
      <c r="Z1009" s="79">
        <f t="shared" si="124"/>
        <v>0</v>
      </c>
      <c r="AA1009" s="79" t="str">
        <f t="shared" si="125"/>
        <v>update ta_kib_b set kd_ruang = 28 where idpemda = '10020010012001112'</v>
      </c>
      <c r="AB1009" s="79" t="str">
        <f t="shared" si="126"/>
        <v>Ta_Fn_KIB_B_Sensus</v>
      </c>
      <c r="AC1009" s="79" t="str">
        <f t="shared" si="127"/>
        <v/>
      </c>
      <c r="AD1009" s="79">
        <f>ROWS($B$13:B1009)</f>
        <v>997</v>
      </c>
      <c r="AE1009" s="79">
        <f>IF(W1009='kk4-7'!$A$1, AD1009, "")</f>
        <v>997</v>
      </c>
      <c r="AF1009" s="79" t="str">
        <f t="shared" si="128"/>
        <v/>
      </c>
    </row>
    <row r="1010" spans="1:45" x14ac:dyDescent="0.25">
      <c r="A1010" s="122">
        <f t="shared" si="129"/>
        <v>998</v>
      </c>
      <c r="B1010" s="80" t="s">
        <v>1956</v>
      </c>
      <c r="C1010" s="122">
        <v>2</v>
      </c>
      <c r="D1010" s="79" t="s">
        <v>1900</v>
      </c>
      <c r="E1010" s="79" t="s">
        <v>1901</v>
      </c>
      <c r="F1010" s="120">
        <v>35</v>
      </c>
      <c r="G1010" s="79">
        <v>2021</v>
      </c>
      <c r="H1010" s="81" t="s">
        <v>1942</v>
      </c>
      <c r="I1010" s="81" t="s">
        <v>1943</v>
      </c>
      <c r="J1010" s="81" t="s">
        <v>114</v>
      </c>
      <c r="K1010" s="79" t="s">
        <v>1785</v>
      </c>
      <c r="L1010" s="116" t="s">
        <v>1944</v>
      </c>
      <c r="N1010" s="79" t="s">
        <v>149</v>
      </c>
      <c r="O1010" s="166">
        <v>1</v>
      </c>
      <c r="P1010" s="83">
        <v>1900000</v>
      </c>
      <c r="Q1010" s="79" t="s">
        <v>1945</v>
      </c>
      <c r="S1010" s="122">
        <v>1</v>
      </c>
      <c r="T1010" s="117">
        <v>29</v>
      </c>
      <c r="V1010" s="79" t="str">
        <f>IF(AND(C1010=2, T1010&lt;&gt;""), _xlfn.IFNA(VLOOKUP(T1010,'kk1'!$B$10:$C$109, 2, FALSE), ""), "")</f>
        <v>Balai Penyuluh KEBAKKRAMAT</v>
      </c>
      <c r="W1010" s="117">
        <v>1</v>
      </c>
      <c r="X1010" s="79" t="str">
        <f t="shared" si="122"/>
        <v>Baik</v>
      </c>
      <c r="Y1010" s="79" t="str">
        <f t="shared" si="123"/>
        <v>Benar</v>
      </c>
      <c r="Z1010" s="79">
        <f t="shared" si="124"/>
        <v>1</v>
      </c>
      <c r="AA1010" s="79" t="str">
        <f t="shared" si="125"/>
        <v>update ta_kib_b set kd_ruang = 29 where idpemda = '10020010012001113'</v>
      </c>
      <c r="AB1010" s="79" t="str">
        <f t="shared" si="126"/>
        <v>Ta_Fn_KIB_B_Sensus</v>
      </c>
      <c r="AC1010" s="79" t="str">
        <f t="shared" si="127"/>
        <v>update Ta_Fn_KIB_B_Sensus set sensus = 1 where idpemda = '10020010012001113'</v>
      </c>
      <c r="AD1010" s="79">
        <f>ROWS($B$13:B1010)</f>
        <v>998</v>
      </c>
      <c r="AE1010" s="79" t="str">
        <f>IF(W1010='kk4-7'!$A$1, AD1010, "")</f>
        <v/>
      </c>
      <c r="AF1010" s="79" t="str">
        <f t="shared" si="128"/>
        <v/>
      </c>
    </row>
    <row r="1011" spans="1:45" x14ac:dyDescent="0.25">
      <c r="A1011" s="122">
        <f t="shared" si="129"/>
        <v>999</v>
      </c>
      <c r="B1011" s="80" t="s">
        <v>1957</v>
      </c>
      <c r="C1011" s="122">
        <v>2</v>
      </c>
      <c r="D1011" s="79" t="s">
        <v>1900</v>
      </c>
      <c r="E1011" s="79" t="s">
        <v>1901</v>
      </c>
      <c r="F1011" s="120">
        <v>36</v>
      </c>
      <c r="G1011" s="79">
        <v>2021</v>
      </c>
      <c r="H1011" s="81" t="s">
        <v>1942</v>
      </c>
      <c r="I1011" s="81" t="s">
        <v>1943</v>
      </c>
      <c r="J1011" s="81" t="s">
        <v>114</v>
      </c>
      <c r="K1011" s="79" t="s">
        <v>1785</v>
      </c>
      <c r="L1011" s="116" t="s">
        <v>1944</v>
      </c>
      <c r="N1011" s="79" t="s">
        <v>149</v>
      </c>
      <c r="O1011" s="166">
        <v>1</v>
      </c>
      <c r="P1011" s="83">
        <v>1900000</v>
      </c>
      <c r="Q1011" s="79" t="s">
        <v>1945</v>
      </c>
      <c r="S1011" s="122">
        <v>1</v>
      </c>
      <c r="T1011" s="117">
        <v>30</v>
      </c>
      <c r="V1011" s="79" t="str">
        <f>IF(AND(C1011=2, T1011&lt;&gt;""), _xlfn.IFNA(VLOOKUP(T1011,'kk1'!$B$10:$C$109, 2, FALSE), ""), "")</f>
        <v>Balai Penyuluh MOJOGEDANG</v>
      </c>
      <c r="W1011" s="117">
        <v>1</v>
      </c>
      <c r="X1011" s="79" t="str">
        <f t="shared" si="122"/>
        <v>Baik</v>
      </c>
      <c r="Y1011" s="79" t="str">
        <f t="shared" si="123"/>
        <v>Benar</v>
      </c>
      <c r="Z1011" s="79">
        <f t="shared" si="124"/>
        <v>1</v>
      </c>
      <c r="AA1011" s="79" t="str">
        <f t="shared" si="125"/>
        <v>update ta_kib_b set kd_ruang = 30 where idpemda = '10020010012001114'</v>
      </c>
      <c r="AB1011" s="79" t="str">
        <f t="shared" si="126"/>
        <v>Ta_Fn_KIB_B_Sensus</v>
      </c>
      <c r="AC1011" s="79" t="str">
        <f t="shared" si="127"/>
        <v>update Ta_Fn_KIB_B_Sensus set sensus = 1 where idpemda = '10020010012001114'</v>
      </c>
      <c r="AD1011" s="79">
        <f>ROWS($B$13:B1011)</f>
        <v>999</v>
      </c>
      <c r="AE1011" s="79" t="str">
        <f>IF(W1011='kk4-7'!$A$1, AD1011, "")</f>
        <v/>
      </c>
      <c r="AF1011" s="79" t="str">
        <f t="shared" si="128"/>
        <v/>
      </c>
    </row>
    <row r="1012" spans="1:45" x14ac:dyDescent="0.25">
      <c r="A1012" s="122">
        <f t="shared" si="129"/>
        <v>1000</v>
      </c>
      <c r="B1012" s="80" t="s">
        <v>1958</v>
      </c>
      <c r="C1012" s="122">
        <v>2</v>
      </c>
      <c r="D1012" s="79" t="s">
        <v>1900</v>
      </c>
      <c r="E1012" s="79" t="s">
        <v>1901</v>
      </c>
      <c r="F1012" s="120">
        <v>37</v>
      </c>
      <c r="G1012" s="79">
        <v>2021</v>
      </c>
      <c r="H1012" s="81" t="s">
        <v>1942</v>
      </c>
      <c r="I1012" s="81" t="s">
        <v>1943</v>
      </c>
      <c r="J1012" s="81" t="s">
        <v>114</v>
      </c>
      <c r="K1012" s="79" t="s">
        <v>1785</v>
      </c>
      <c r="L1012" s="116" t="s">
        <v>1944</v>
      </c>
      <c r="N1012" s="79" t="s">
        <v>149</v>
      </c>
      <c r="O1012" s="166">
        <v>1</v>
      </c>
      <c r="P1012" s="83">
        <v>1900000</v>
      </c>
      <c r="Q1012" s="79" t="s">
        <v>1945</v>
      </c>
      <c r="S1012" s="122">
        <v>1</v>
      </c>
      <c r="T1012" s="117">
        <v>31</v>
      </c>
      <c r="V1012" s="79" t="str">
        <f>IF(AND(C1012=2, T1012&lt;&gt;""), _xlfn.IFNA(VLOOKUP(T1012,'kk1'!$B$10:$C$109, 2, FALSE), ""), "")</f>
        <v>Balai Penyuluh KERJO</v>
      </c>
      <c r="W1012" s="117">
        <v>1</v>
      </c>
      <c r="X1012" s="79" t="str">
        <f t="shared" si="122"/>
        <v>Baik</v>
      </c>
      <c r="Y1012" s="79" t="str">
        <f t="shared" si="123"/>
        <v>Benar</v>
      </c>
      <c r="Z1012" s="79">
        <f t="shared" si="124"/>
        <v>1</v>
      </c>
      <c r="AA1012" s="79" t="str">
        <f t="shared" si="125"/>
        <v>update ta_kib_b set kd_ruang = 31 where idpemda = '10020010012001115'</v>
      </c>
      <c r="AB1012" s="79" t="str">
        <f t="shared" si="126"/>
        <v>Ta_Fn_KIB_B_Sensus</v>
      </c>
      <c r="AC1012" s="79" t="str">
        <f t="shared" si="127"/>
        <v>update Ta_Fn_KIB_B_Sensus set sensus = 1 where idpemda = '10020010012001115'</v>
      </c>
      <c r="AD1012" s="79">
        <f>ROWS($B$13:B1012)</f>
        <v>1000</v>
      </c>
      <c r="AE1012" s="79" t="str">
        <f>IF(W1012='kk4-7'!$A$1, AD1012, "")</f>
        <v/>
      </c>
      <c r="AF1012" s="79" t="str">
        <f t="shared" si="128"/>
        <v/>
      </c>
    </row>
    <row r="1013" spans="1:45" x14ac:dyDescent="0.25">
      <c r="A1013" s="122">
        <f t="shared" si="129"/>
        <v>1001</v>
      </c>
      <c r="B1013" s="80" t="s">
        <v>1959</v>
      </c>
      <c r="C1013" s="122">
        <v>2</v>
      </c>
      <c r="D1013" s="79" t="s">
        <v>1900</v>
      </c>
      <c r="E1013" s="79" t="s">
        <v>1901</v>
      </c>
      <c r="F1013" s="120">
        <v>38</v>
      </c>
      <c r="G1013" s="79">
        <v>2021</v>
      </c>
      <c r="H1013" s="81" t="s">
        <v>1942</v>
      </c>
      <c r="I1013" s="81" t="s">
        <v>1943</v>
      </c>
      <c r="J1013" s="81" t="s">
        <v>114</v>
      </c>
      <c r="K1013" s="79" t="s">
        <v>1785</v>
      </c>
      <c r="L1013" s="116" t="s">
        <v>1944</v>
      </c>
      <c r="N1013" s="79" t="s">
        <v>149</v>
      </c>
      <c r="O1013" s="166">
        <v>1</v>
      </c>
      <c r="P1013" s="83">
        <v>1900000</v>
      </c>
      <c r="Q1013" s="79" t="s">
        <v>1945</v>
      </c>
      <c r="S1013" s="122">
        <v>1</v>
      </c>
      <c r="T1013" s="117">
        <v>32</v>
      </c>
      <c r="V1013" s="79" t="str">
        <f>IF(AND(C1013=2, T1013&lt;&gt;""), _xlfn.IFNA(VLOOKUP(T1013,'kk1'!$B$10:$C$109, 2, FALSE), ""), "")</f>
        <v>Balai Penyuluh JENAWI</v>
      </c>
      <c r="W1013" s="117">
        <v>1</v>
      </c>
      <c r="X1013" s="79" t="str">
        <f t="shared" si="122"/>
        <v>Baik</v>
      </c>
      <c r="Y1013" s="79" t="str">
        <f t="shared" si="123"/>
        <v>Benar</v>
      </c>
      <c r="Z1013" s="79">
        <f t="shared" si="124"/>
        <v>1</v>
      </c>
      <c r="AA1013" s="79" t="str">
        <f t="shared" si="125"/>
        <v>update ta_kib_b set kd_ruang = 32 where idpemda = '10020010012001116'</v>
      </c>
      <c r="AB1013" s="79" t="str">
        <f t="shared" si="126"/>
        <v>Ta_Fn_KIB_B_Sensus</v>
      </c>
      <c r="AC1013" s="79" t="str">
        <f t="shared" si="127"/>
        <v>update Ta_Fn_KIB_B_Sensus set sensus = 1 where idpemda = '10020010012001116'</v>
      </c>
      <c r="AD1013" s="79">
        <f>ROWS($B$13:B1013)</f>
        <v>1001</v>
      </c>
      <c r="AE1013" s="79" t="str">
        <f>IF(W1013='kk4-7'!$A$1, AD1013, "")</f>
        <v/>
      </c>
      <c r="AF1013" s="79" t="str">
        <f t="shared" si="128"/>
        <v/>
      </c>
    </row>
    <row r="1014" spans="1:45" x14ac:dyDescent="0.25">
      <c r="A1014" s="122">
        <f t="shared" si="129"/>
        <v>1002</v>
      </c>
      <c r="B1014" s="80" t="s">
        <v>1960</v>
      </c>
      <c r="C1014" s="122">
        <v>2</v>
      </c>
      <c r="D1014" s="79" t="s">
        <v>1900</v>
      </c>
      <c r="E1014" s="79" t="s">
        <v>1901</v>
      </c>
      <c r="F1014" s="120">
        <v>39</v>
      </c>
      <c r="G1014" s="79">
        <v>2021</v>
      </c>
      <c r="H1014" s="81" t="s">
        <v>598</v>
      </c>
      <c r="I1014" s="81" t="s">
        <v>1961</v>
      </c>
      <c r="J1014" s="81" t="s">
        <v>114</v>
      </c>
      <c r="K1014" s="79" t="s">
        <v>600</v>
      </c>
      <c r="L1014" s="116" t="s">
        <v>1962</v>
      </c>
      <c r="N1014" s="79" t="s">
        <v>149</v>
      </c>
      <c r="O1014" s="166">
        <v>1</v>
      </c>
      <c r="P1014" s="83">
        <v>4000000</v>
      </c>
      <c r="Q1014" s="79" t="s">
        <v>1963</v>
      </c>
      <c r="S1014" s="122">
        <v>1</v>
      </c>
      <c r="T1014" s="117">
        <v>8</v>
      </c>
      <c r="V1014" s="79" t="str">
        <f>IF(AND(C1014=2, T1014&lt;&gt;""), _xlfn.IFNA(VLOOKUP(T1014,'kk1'!$B$10:$C$109, 2, FALSE), ""), "")</f>
        <v>Ruang Sekretariat</v>
      </c>
      <c r="X1014" s="79" t="str">
        <f t="shared" si="122"/>
        <v/>
      </c>
      <c r="Y1014" s="79" t="str">
        <f t="shared" si="123"/>
        <v>Belum diisi</v>
      </c>
      <c r="Z1014" s="79">
        <f t="shared" si="124"/>
        <v>0</v>
      </c>
      <c r="AA1014" s="79" t="str">
        <f t="shared" si="125"/>
        <v>update ta_kib_b set kd_ruang = 8 where idpemda = '10020010012001131'</v>
      </c>
      <c r="AB1014" s="79" t="str">
        <f t="shared" si="126"/>
        <v>Ta_Fn_KIB_B_Sensus</v>
      </c>
      <c r="AC1014" s="79" t="str">
        <f t="shared" si="127"/>
        <v/>
      </c>
      <c r="AD1014" s="79">
        <f>ROWS($B$13:B1014)</f>
        <v>1002</v>
      </c>
      <c r="AE1014" s="79">
        <f>IF(W1014='kk4-7'!$A$1, AD1014, "")</f>
        <v>1002</v>
      </c>
      <c r="AF1014" s="79" t="str">
        <f t="shared" si="128"/>
        <v/>
      </c>
    </row>
    <row r="1015" spans="1:45" s="133" customFormat="1" x14ac:dyDescent="0.25">
      <c r="A1015" s="135">
        <f t="shared" si="129"/>
        <v>1003</v>
      </c>
      <c r="B1015" s="134" t="s">
        <v>1964</v>
      </c>
      <c r="C1015" s="135">
        <v>2</v>
      </c>
      <c r="D1015" s="133" t="s">
        <v>1965</v>
      </c>
      <c r="E1015" s="133" t="s">
        <v>1966</v>
      </c>
      <c r="F1015" s="136">
        <v>1</v>
      </c>
      <c r="G1015" s="133">
        <v>2013</v>
      </c>
      <c r="H1015" s="133" t="s">
        <v>1967</v>
      </c>
      <c r="I1015" s="133" t="s">
        <v>1968</v>
      </c>
      <c r="J1015" s="133" t="s">
        <v>114</v>
      </c>
      <c r="K1015" s="133" t="s">
        <v>594</v>
      </c>
      <c r="L1015" s="136" t="s">
        <v>1969</v>
      </c>
      <c r="N1015" s="133" t="s">
        <v>149</v>
      </c>
      <c r="O1015" s="168">
        <v>1</v>
      </c>
      <c r="P1015" s="138">
        <v>4900000</v>
      </c>
      <c r="Q1015" s="133" t="s">
        <v>1970</v>
      </c>
      <c r="R1015" s="133" t="s">
        <v>2163</v>
      </c>
      <c r="S1015" s="135">
        <v>1</v>
      </c>
      <c r="T1015" s="135">
        <v>8</v>
      </c>
      <c r="V1015" s="133" t="str">
        <f>IF(AND(C1015=2, T1015&lt;&gt;""), _xlfn.IFNA(VLOOKUP(T1015,'kk1'!$B$10:$C$109, 2, FALSE), ""), "")</f>
        <v>Ruang Sekretariat</v>
      </c>
      <c r="W1015" s="135">
        <v>3</v>
      </c>
      <c r="X1015" s="133" t="str">
        <f t="shared" si="122"/>
        <v>Rusak Berat</v>
      </c>
      <c r="Y1015" s="133" t="str">
        <f t="shared" si="123"/>
        <v>Benar</v>
      </c>
      <c r="Z1015" s="133">
        <f t="shared" si="124"/>
        <v>1</v>
      </c>
      <c r="AA1015" s="133" t="str">
        <f t="shared" si="125"/>
        <v>update ta_kib_b set kd_ruang = 8 where idpemda = '10020010012000634'</v>
      </c>
      <c r="AB1015" s="133" t="str">
        <f t="shared" si="126"/>
        <v>Ta_Fn_KIB_B_Sensus</v>
      </c>
      <c r="AC1015" s="133" t="str">
        <f t="shared" si="127"/>
        <v>update Ta_Fn_KIB_B_Sensus set sensus = 3 where idpemda = '10020010012000634'</v>
      </c>
      <c r="AD1015" s="133">
        <f>ROWS($B$13:B1015)</f>
        <v>1003</v>
      </c>
      <c r="AE1015" s="133" t="str">
        <f>IF(W1015='kk4-7'!$A$1, AD1015, "")</f>
        <v/>
      </c>
      <c r="AF1015" s="133" t="str">
        <f t="shared" si="128"/>
        <v/>
      </c>
      <c r="AH1015" s="137"/>
      <c r="AI1015" s="138"/>
      <c r="AJ1015" s="137"/>
      <c r="AK1015" s="138"/>
      <c r="AL1015" s="137"/>
      <c r="AM1015" s="138"/>
      <c r="AN1015" s="137"/>
      <c r="AO1015" s="138"/>
      <c r="AP1015" s="137"/>
      <c r="AQ1015" s="138"/>
      <c r="AR1015" s="139"/>
      <c r="AS1015" s="138"/>
    </row>
    <row r="1016" spans="1:45" s="133" customFormat="1" x14ac:dyDescent="0.25">
      <c r="A1016" s="135">
        <f t="shared" si="129"/>
        <v>1004</v>
      </c>
      <c r="B1016" s="134" t="s">
        <v>1971</v>
      </c>
      <c r="C1016" s="135">
        <v>2</v>
      </c>
      <c r="D1016" s="133" t="s">
        <v>1965</v>
      </c>
      <c r="E1016" s="133" t="s">
        <v>1966</v>
      </c>
      <c r="F1016" s="136">
        <v>2</v>
      </c>
      <c r="G1016" s="133">
        <v>2014</v>
      </c>
      <c r="H1016" s="133" t="s">
        <v>1972</v>
      </c>
      <c r="I1016" s="133" t="s">
        <v>1968</v>
      </c>
      <c r="J1016" s="133" t="s">
        <v>114</v>
      </c>
      <c r="K1016" s="133" t="s">
        <v>656</v>
      </c>
      <c r="L1016" s="136" t="s">
        <v>1969</v>
      </c>
      <c r="N1016" s="133" t="s">
        <v>149</v>
      </c>
      <c r="O1016" s="168">
        <v>1</v>
      </c>
      <c r="P1016" s="138">
        <v>11900000</v>
      </c>
      <c r="Q1016" s="133" t="s">
        <v>1973</v>
      </c>
      <c r="R1016" s="140" t="s">
        <v>2156</v>
      </c>
      <c r="S1016" s="135">
        <v>1</v>
      </c>
      <c r="T1016" s="135">
        <v>8</v>
      </c>
      <c r="V1016" s="133" t="str">
        <f>IF(AND(C1016=2, T1016&lt;&gt;""), _xlfn.IFNA(VLOOKUP(T1016,'kk1'!$B$10:$C$109, 2, FALSE), ""), "")</f>
        <v>Ruang Sekretariat</v>
      </c>
      <c r="W1016" s="135">
        <v>3</v>
      </c>
      <c r="X1016" s="133" t="str">
        <f t="shared" si="122"/>
        <v>Rusak Berat</v>
      </c>
      <c r="Y1016" s="133" t="str">
        <f t="shared" si="123"/>
        <v>Benar</v>
      </c>
      <c r="Z1016" s="133">
        <f t="shared" si="124"/>
        <v>1</v>
      </c>
      <c r="AA1016" s="133" t="str">
        <f t="shared" si="125"/>
        <v>update ta_kib_b set kd_ruang = 8 where idpemda = '10020010012000635'</v>
      </c>
      <c r="AB1016" s="133" t="str">
        <f t="shared" si="126"/>
        <v>Ta_Fn_KIB_B_Sensus</v>
      </c>
      <c r="AC1016" s="133" t="str">
        <f t="shared" si="127"/>
        <v>update Ta_Fn_KIB_B_Sensus set sensus = 3 where idpemda = '10020010012000635'</v>
      </c>
      <c r="AD1016" s="133">
        <f>ROWS($B$13:B1016)</f>
        <v>1004</v>
      </c>
      <c r="AE1016" s="133" t="str">
        <f>IF(W1016='kk4-7'!$A$1, AD1016, "")</f>
        <v/>
      </c>
      <c r="AF1016" s="133" t="str">
        <f t="shared" si="128"/>
        <v/>
      </c>
      <c r="AH1016" s="137"/>
      <c r="AI1016" s="138"/>
      <c r="AJ1016" s="137"/>
      <c r="AK1016" s="138"/>
      <c r="AL1016" s="137"/>
      <c r="AM1016" s="138"/>
      <c r="AN1016" s="137"/>
      <c r="AO1016" s="138"/>
      <c r="AP1016" s="137"/>
      <c r="AQ1016" s="138"/>
      <c r="AR1016" s="139"/>
      <c r="AS1016" s="138"/>
    </row>
    <row r="1017" spans="1:45" x14ac:dyDescent="0.25">
      <c r="A1017" s="122">
        <f t="shared" si="129"/>
        <v>1005</v>
      </c>
      <c r="B1017" s="80" t="s">
        <v>1974</v>
      </c>
      <c r="C1017" s="122">
        <v>2</v>
      </c>
      <c r="D1017" s="79" t="s">
        <v>1965</v>
      </c>
      <c r="E1017" s="79" t="s">
        <v>1966</v>
      </c>
      <c r="F1017" s="120">
        <v>3</v>
      </c>
      <c r="G1017" s="79">
        <v>2015</v>
      </c>
      <c r="H1017" s="81" t="s">
        <v>114</v>
      </c>
      <c r="I1017" s="81" t="s">
        <v>114</v>
      </c>
      <c r="J1017" s="81" t="s">
        <v>114</v>
      </c>
      <c r="L1017" s="116" t="s">
        <v>114</v>
      </c>
      <c r="N1017" s="79" t="s">
        <v>149</v>
      </c>
      <c r="O1017" s="166">
        <v>1</v>
      </c>
      <c r="P1017" s="83">
        <v>67590000</v>
      </c>
      <c r="Q1017" s="79" t="s">
        <v>1975</v>
      </c>
      <c r="S1017" s="122">
        <v>1</v>
      </c>
      <c r="T1017" s="117">
        <v>19</v>
      </c>
      <c r="V1017" s="79" t="str">
        <f>IF(AND(C1017=2, T1017&lt;&gt;""), _xlfn.IFNA(VLOOKUP(T1017,'kk1'!$B$10:$C$109, 2, FALSE), ""), "")</f>
        <v>Balai Penyuluh JUMANTONO</v>
      </c>
      <c r="X1017" s="79" t="str">
        <f t="shared" si="122"/>
        <v/>
      </c>
      <c r="Y1017" s="79" t="str">
        <f t="shared" si="123"/>
        <v>Belum diisi</v>
      </c>
      <c r="Z1017" s="79">
        <f t="shared" si="124"/>
        <v>0</v>
      </c>
      <c r="AA1017" s="79" t="str">
        <f t="shared" si="125"/>
        <v>update ta_kib_b set kd_ruang = 19 where idpemda = '10020010012000636'</v>
      </c>
      <c r="AB1017" s="79" t="str">
        <f t="shared" si="126"/>
        <v>Ta_Fn_KIB_B_Sensus</v>
      </c>
      <c r="AC1017" s="79" t="str">
        <f t="shared" si="127"/>
        <v/>
      </c>
      <c r="AD1017" s="79">
        <f>ROWS($B$13:B1017)</f>
        <v>1005</v>
      </c>
      <c r="AE1017" s="79">
        <f>IF(W1017='kk4-7'!$A$1, AD1017, "")</f>
        <v>1005</v>
      </c>
      <c r="AF1017" s="79" t="str">
        <f t="shared" si="128"/>
        <v/>
      </c>
    </row>
    <row r="1018" spans="1:45" x14ac:dyDescent="0.25">
      <c r="A1018" s="122">
        <f t="shared" si="129"/>
        <v>1006</v>
      </c>
      <c r="B1018" s="80" t="s">
        <v>1976</v>
      </c>
      <c r="C1018" s="122">
        <v>2</v>
      </c>
      <c r="D1018" s="79" t="s">
        <v>1977</v>
      </c>
      <c r="E1018" s="79" t="s">
        <v>1978</v>
      </c>
      <c r="F1018" s="120">
        <v>1</v>
      </c>
      <c r="G1018" s="79">
        <v>2016</v>
      </c>
      <c r="H1018" s="81" t="s">
        <v>1845</v>
      </c>
      <c r="I1018" s="81" t="s">
        <v>1979</v>
      </c>
      <c r="J1018" s="81" t="s">
        <v>114</v>
      </c>
      <c r="K1018" s="79" t="s">
        <v>377</v>
      </c>
      <c r="L1018" s="116" t="s">
        <v>114</v>
      </c>
      <c r="N1018" s="79" t="s">
        <v>149</v>
      </c>
      <c r="O1018" s="166">
        <v>1</v>
      </c>
      <c r="P1018" s="83">
        <v>14875000</v>
      </c>
      <c r="Q1018" s="79" t="s">
        <v>1980</v>
      </c>
      <c r="S1018" s="122">
        <v>1</v>
      </c>
      <c r="T1018" s="117">
        <v>10</v>
      </c>
      <c r="V1018" s="79" t="str">
        <f>IF(AND(C1018=2, T1018&lt;&gt;""), _xlfn.IFNA(VLOOKUP(T1018,'kk1'!$B$10:$C$109, 2, FALSE), ""), "")</f>
        <v>Ruang Gudang 2</v>
      </c>
      <c r="W1018" s="117">
        <v>1</v>
      </c>
      <c r="X1018" s="79" t="str">
        <f t="shared" si="122"/>
        <v>Baik</v>
      </c>
      <c r="Y1018" s="79" t="str">
        <f t="shared" si="123"/>
        <v>Benar</v>
      </c>
      <c r="Z1018" s="79">
        <f t="shared" si="124"/>
        <v>1</v>
      </c>
      <c r="AA1018" s="79" t="str">
        <f t="shared" si="125"/>
        <v>update ta_kib_b set kd_ruang = 10 where idpemda = '10020010012000798'</v>
      </c>
      <c r="AB1018" s="79" t="str">
        <f t="shared" si="126"/>
        <v>Ta_Fn_KIB_B_Sensus</v>
      </c>
      <c r="AC1018" s="79" t="str">
        <f t="shared" si="127"/>
        <v>update Ta_Fn_KIB_B_Sensus set sensus = 1 where idpemda = '10020010012000798'</v>
      </c>
      <c r="AD1018" s="79">
        <f>ROWS($B$13:B1018)</f>
        <v>1006</v>
      </c>
      <c r="AE1018" s="79" t="str">
        <f>IF(W1018='kk4-7'!$A$1, AD1018, "")</f>
        <v/>
      </c>
      <c r="AF1018" s="79" t="str">
        <f t="shared" si="128"/>
        <v/>
      </c>
    </row>
    <row r="1019" spans="1:45" x14ac:dyDescent="0.25">
      <c r="A1019" s="122">
        <f t="shared" si="129"/>
        <v>1007</v>
      </c>
      <c r="B1019" s="80" t="s">
        <v>1981</v>
      </c>
      <c r="C1019" s="122">
        <v>2</v>
      </c>
      <c r="D1019" s="79" t="s">
        <v>1982</v>
      </c>
      <c r="E1019" s="79" t="s">
        <v>1983</v>
      </c>
      <c r="F1019" s="120">
        <v>1</v>
      </c>
      <c r="G1019" s="79">
        <v>2017</v>
      </c>
      <c r="J1019" s="81" t="s">
        <v>114</v>
      </c>
      <c r="K1019" s="79" t="s">
        <v>594</v>
      </c>
      <c r="N1019" s="79" t="s">
        <v>149</v>
      </c>
      <c r="O1019" s="166">
        <v>1</v>
      </c>
      <c r="P1019" s="83">
        <v>506750</v>
      </c>
      <c r="Q1019" s="79" t="s">
        <v>1753</v>
      </c>
      <c r="S1019" s="122">
        <v>1</v>
      </c>
      <c r="T1019" s="117">
        <v>16</v>
      </c>
      <c r="V1019" s="79" t="str">
        <f>IF(AND(C1019=2, T1019&lt;&gt;""), _xlfn.IFNA(VLOOKUP(T1019,'kk1'!$B$10:$C$109, 2, FALSE), ""), "")</f>
        <v>Balai Penyuluh JATIPURO</v>
      </c>
      <c r="W1019" s="117">
        <v>4</v>
      </c>
      <c r="X1019" s="79" t="str">
        <f t="shared" si="122"/>
        <v>Tidak Ditemukan</v>
      </c>
      <c r="Y1019" s="79" t="str">
        <f t="shared" si="123"/>
        <v>Benar</v>
      </c>
      <c r="Z1019" s="79">
        <f t="shared" si="124"/>
        <v>1</v>
      </c>
      <c r="AA1019" s="79" t="str">
        <f t="shared" si="125"/>
        <v>update ta_kib_b set kd_ruang = 16 where idpemda = '10020010012000881'</v>
      </c>
      <c r="AB1019" s="79" t="str">
        <f t="shared" si="126"/>
        <v>Ta_Fn_KIB_B_Sensus</v>
      </c>
      <c r="AC1019" s="79" t="str">
        <f t="shared" si="127"/>
        <v>update Ta_Fn_KIB_B_Sensus set sensus = 4 where idpemda = '10020010012000881'</v>
      </c>
      <c r="AD1019" s="79">
        <f>ROWS($B$13:B1019)</f>
        <v>1007</v>
      </c>
      <c r="AE1019" s="79" t="str">
        <f>IF(W1019='kk4-7'!$A$1, AD1019, "")</f>
        <v/>
      </c>
      <c r="AF1019" s="79" t="str">
        <f t="shared" si="128"/>
        <v/>
      </c>
    </row>
    <row r="1020" spans="1:45" x14ac:dyDescent="0.25">
      <c r="A1020" s="122">
        <f t="shared" si="129"/>
        <v>1008</v>
      </c>
      <c r="B1020" s="80" t="s">
        <v>1984</v>
      </c>
      <c r="C1020" s="122">
        <v>2</v>
      </c>
      <c r="D1020" s="79" t="s">
        <v>1982</v>
      </c>
      <c r="E1020" s="79" t="s">
        <v>1983</v>
      </c>
      <c r="F1020" s="120">
        <v>2</v>
      </c>
      <c r="G1020" s="79">
        <v>2017</v>
      </c>
      <c r="J1020" s="81" t="s">
        <v>114</v>
      </c>
      <c r="K1020" s="79" t="s">
        <v>594</v>
      </c>
      <c r="N1020" s="79" t="s">
        <v>149</v>
      </c>
      <c r="O1020" s="166">
        <v>1</v>
      </c>
      <c r="P1020" s="83">
        <v>506750</v>
      </c>
      <c r="Q1020" s="79" t="s">
        <v>1753</v>
      </c>
      <c r="S1020" s="122">
        <v>1</v>
      </c>
      <c r="T1020" s="117">
        <v>17</v>
      </c>
      <c r="V1020" s="79" t="str">
        <f>IF(AND(C1020=2, T1020&lt;&gt;""), _xlfn.IFNA(VLOOKUP(T1020,'kk1'!$B$10:$C$109, 2, FALSE), ""), "")</f>
        <v>Balai Penyuluh JATIYOSO</v>
      </c>
      <c r="W1020" s="117">
        <v>4</v>
      </c>
      <c r="X1020" s="79" t="str">
        <f t="shared" si="122"/>
        <v>Tidak Ditemukan</v>
      </c>
      <c r="Y1020" s="79" t="str">
        <f t="shared" si="123"/>
        <v>Benar</v>
      </c>
      <c r="Z1020" s="79">
        <f t="shared" si="124"/>
        <v>1</v>
      </c>
      <c r="AA1020" s="79" t="str">
        <f t="shared" si="125"/>
        <v>update ta_kib_b set kd_ruang = 17 where idpemda = '10020010012000882'</v>
      </c>
      <c r="AB1020" s="79" t="str">
        <f t="shared" si="126"/>
        <v>Ta_Fn_KIB_B_Sensus</v>
      </c>
      <c r="AC1020" s="79" t="str">
        <f t="shared" si="127"/>
        <v>update Ta_Fn_KIB_B_Sensus set sensus = 4 where idpemda = '10020010012000882'</v>
      </c>
      <c r="AD1020" s="79">
        <f>ROWS($B$13:B1020)</f>
        <v>1008</v>
      </c>
      <c r="AE1020" s="79" t="str">
        <f>IF(W1020='kk4-7'!$A$1, AD1020, "")</f>
        <v/>
      </c>
      <c r="AF1020" s="79" t="str">
        <f t="shared" si="128"/>
        <v/>
      </c>
    </row>
    <row r="1021" spans="1:45" x14ac:dyDescent="0.25">
      <c r="A1021" s="122">
        <f t="shared" si="129"/>
        <v>1009</v>
      </c>
      <c r="B1021" s="80" t="s">
        <v>1985</v>
      </c>
      <c r="C1021" s="122">
        <v>2</v>
      </c>
      <c r="D1021" s="79" t="s">
        <v>1982</v>
      </c>
      <c r="E1021" s="79" t="s">
        <v>1983</v>
      </c>
      <c r="F1021" s="120">
        <v>3</v>
      </c>
      <c r="G1021" s="79">
        <v>2017</v>
      </c>
      <c r="J1021" s="81" t="s">
        <v>114</v>
      </c>
      <c r="K1021" s="79" t="s">
        <v>594</v>
      </c>
      <c r="N1021" s="79" t="s">
        <v>149</v>
      </c>
      <c r="O1021" s="166">
        <v>1</v>
      </c>
      <c r="P1021" s="83">
        <v>506750</v>
      </c>
      <c r="Q1021" s="79" t="s">
        <v>1753</v>
      </c>
      <c r="S1021" s="122">
        <v>1</v>
      </c>
      <c r="T1021" s="117">
        <v>18</v>
      </c>
      <c r="V1021" s="79" t="str">
        <f>IF(AND(C1021=2, T1021&lt;&gt;""), _xlfn.IFNA(VLOOKUP(T1021,'kk1'!$B$10:$C$109, 2, FALSE), ""), "")</f>
        <v>Balai Penyuluh JUMAPOLO</v>
      </c>
      <c r="W1021" s="117">
        <v>4</v>
      </c>
      <c r="X1021" s="79" t="str">
        <f t="shared" si="122"/>
        <v>Tidak Ditemukan</v>
      </c>
      <c r="Y1021" s="79" t="str">
        <f t="shared" si="123"/>
        <v>Benar</v>
      </c>
      <c r="Z1021" s="79">
        <f t="shared" si="124"/>
        <v>1</v>
      </c>
      <c r="AA1021" s="79" t="str">
        <f t="shared" si="125"/>
        <v>update ta_kib_b set kd_ruang = 18 where idpemda = '10020010012000883'</v>
      </c>
      <c r="AB1021" s="79" t="str">
        <f t="shared" si="126"/>
        <v>Ta_Fn_KIB_B_Sensus</v>
      </c>
      <c r="AC1021" s="79" t="str">
        <f t="shared" si="127"/>
        <v>update Ta_Fn_KIB_B_Sensus set sensus = 4 where idpemda = '10020010012000883'</v>
      </c>
      <c r="AD1021" s="79">
        <f>ROWS($B$13:B1021)</f>
        <v>1009</v>
      </c>
      <c r="AE1021" s="79" t="str">
        <f>IF(W1021='kk4-7'!$A$1, AD1021, "")</f>
        <v/>
      </c>
      <c r="AF1021" s="79" t="str">
        <f t="shared" si="128"/>
        <v/>
      </c>
    </row>
    <row r="1022" spans="1:45" x14ac:dyDescent="0.25">
      <c r="A1022" s="122">
        <f t="shared" si="129"/>
        <v>1010</v>
      </c>
      <c r="B1022" s="80" t="s">
        <v>1986</v>
      </c>
      <c r="C1022" s="122">
        <v>2</v>
      </c>
      <c r="D1022" s="79" t="s">
        <v>1982</v>
      </c>
      <c r="E1022" s="79" t="s">
        <v>1983</v>
      </c>
      <c r="F1022" s="120">
        <v>4</v>
      </c>
      <c r="G1022" s="79">
        <v>2017</v>
      </c>
      <c r="J1022" s="81" t="s">
        <v>114</v>
      </c>
      <c r="K1022" s="79" t="s">
        <v>594</v>
      </c>
      <c r="N1022" s="79" t="s">
        <v>149</v>
      </c>
      <c r="O1022" s="166">
        <v>1</v>
      </c>
      <c r="P1022" s="83">
        <v>506750</v>
      </c>
      <c r="Q1022" s="79" t="s">
        <v>1753</v>
      </c>
      <c r="S1022" s="122">
        <v>1</v>
      </c>
      <c r="T1022" s="117">
        <v>19</v>
      </c>
      <c r="V1022" s="79" t="str">
        <f>IF(AND(C1022=2, T1022&lt;&gt;""), _xlfn.IFNA(VLOOKUP(T1022,'kk1'!$B$10:$C$109, 2, FALSE), ""), "")</f>
        <v>Balai Penyuluh JUMANTONO</v>
      </c>
      <c r="W1022" s="117">
        <v>4</v>
      </c>
      <c r="X1022" s="79" t="str">
        <f t="shared" si="122"/>
        <v>Tidak Ditemukan</v>
      </c>
      <c r="Y1022" s="79" t="str">
        <f t="shared" si="123"/>
        <v>Benar</v>
      </c>
      <c r="Z1022" s="79">
        <f t="shared" si="124"/>
        <v>1</v>
      </c>
      <c r="AA1022" s="79" t="str">
        <f t="shared" si="125"/>
        <v>update ta_kib_b set kd_ruang = 19 where idpemda = '10020010012000884'</v>
      </c>
      <c r="AB1022" s="79" t="str">
        <f t="shared" si="126"/>
        <v>Ta_Fn_KIB_B_Sensus</v>
      </c>
      <c r="AC1022" s="79" t="str">
        <f t="shared" si="127"/>
        <v>update Ta_Fn_KIB_B_Sensus set sensus = 4 where idpemda = '10020010012000884'</v>
      </c>
      <c r="AD1022" s="79">
        <f>ROWS($B$13:B1022)</f>
        <v>1010</v>
      </c>
      <c r="AE1022" s="79" t="str">
        <f>IF(W1022='kk4-7'!$A$1, AD1022, "")</f>
        <v/>
      </c>
      <c r="AF1022" s="79" t="str">
        <f t="shared" si="128"/>
        <v/>
      </c>
    </row>
    <row r="1023" spans="1:45" x14ac:dyDescent="0.25">
      <c r="A1023" s="122">
        <f t="shared" si="129"/>
        <v>1011</v>
      </c>
      <c r="B1023" s="80" t="s">
        <v>1987</v>
      </c>
      <c r="C1023" s="122">
        <v>2</v>
      </c>
      <c r="D1023" s="79" t="s">
        <v>1982</v>
      </c>
      <c r="E1023" s="79" t="s">
        <v>1983</v>
      </c>
      <c r="F1023" s="120">
        <v>5</v>
      </c>
      <c r="G1023" s="79">
        <v>2017</v>
      </c>
      <c r="J1023" s="81" t="s">
        <v>114</v>
      </c>
      <c r="K1023" s="79" t="s">
        <v>594</v>
      </c>
      <c r="N1023" s="79" t="s">
        <v>149</v>
      </c>
      <c r="O1023" s="166">
        <v>1</v>
      </c>
      <c r="P1023" s="83">
        <v>506750</v>
      </c>
      <c r="Q1023" s="79" t="s">
        <v>1753</v>
      </c>
      <c r="S1023" s="122">
        <v>1</v>
      </c>
      <c r="T1023" s="117">
        <v>20</v>
      </c>
      <c r="V1023" s="79" t="str">
        <f>IF(AND(C1023=2, T1023&lt;&gt;""), _xlfn.IFNA(VLOOKUP(T1023,'kk1'!$B$10:$C$109, 2, FALSE), ""), "")</f>
        <v>Balai Penyuluh MATESIH</v>
      </c>
      <c r="W1023" s="117">
        <v>4</v>
      </c>
      <c r="X1023" s="79" t="str">
        <f t="shared" si="122"/>
        <v>Tidak Ditemukan</v>
      </c>
      <c r="Y1023" s="79" t="str">
        <f t="shared" si="123"/>
        <v>Benar</v>
      </c>
      <c r="Z1023" s="79">
        <f t="shared" si="124"/>
        <v>1</v>
      </c>
      <c r="AA1023" s="79" t="str">
        <f t="shared" si="125"/>
        <v>update ta_kib_b set kd_ruang = 20 where idpemda = '10020010012000885'</v>
      </c>
      <c r="AB1023" s="79" t="str">
        <f t="shared" si="126"/>
        <v>Ta_Fn_KIB_B_Sensus</v>
      </c>
      <c r="AC1023" s="79" t="str">
        <f t="shared" si="127"/>
        <v>update Ta_Fn_KIB_B_Sensus set sensus = 4 where idpemda = '10020010012000885'</v>
      </c>
      <c r="AD1023" s="79">
        <f>ROWS($B$13:B1023)</f>
        <v>1011</v>
      </c>
      <c r="AE1023" s="79" t="str">
        <f>IF(W1023='kk4-7'!$A$1, AD1023, "")</f>
        <v/>
      </c>
      <c r="AF1023" s="79" t="str">
        <f t="shared" si="128"/>
        <v/>
      </c>
    </row>
    <row r="1024" spans="1:45" x14ac:dyDescent="0.25">
      <c r="A1024" s="122">
        <f t="shared" si="129"/>
        <v>1012</v>
      </c>
      <c r="B1024" s="80" t="s">
        <v>1988</v>
      </c>
      <c r="C1024" s="122">
        <v>2</v>
      </c>
      <c r="D1024" s="79" t="s">
        <v>1982</v>
      </c>
      <c r="E1024" s="79" t="s">
        <v>1983</v>
      </c>
      <c r="F1024" s="120">
        <v>6</v>
      </c>
      <c r="G1024" s="79">
        <v>2017</v>
      </c>
      <c r="J1024" s="81" t="s">
        <v>114</v>
      </c>
      <c r="K1024" s="79" t="s">
        <v>594</v>
      </c>
      <c r="N1024" s="79" t="s">
        <v>149</v>
      </c>
      <c r="O1024" s="166">
        <v>1</v>
      </c>
      <c r="P1024" s="83">
        <v>506750</v>
      </c>
      <c r="Q1024" s="79" t="s">
        <v>1753</v>
      </c>
      <c r="S1024" s="122">
        <v>1</v>
      </c>
      <c r="T1024" s="117">
        <v>21</v>
      </c>
      <c r="V1024" s="79" t="str">
        <f>IF(AND(C1024=2, T1024&lt;&gt;""), _xlfn.IFNA(VLOOKUP(T1024,'kk1'!$B$10:$C$109, 2, FALSE), ""), "")</f>
        <v>Balai Penyuluh TAWANGMANGU</v>
      </c>
      <c r="W1024" s="117">
        <v>4</v>
      </c>
      <c r="X1024" s="79" t="str">
        <f t="shared" si="122"/>
        <v>Tidak Ditemukan</v>
      </c>
      <c r="Y1024" s="79" t="str">
        <f t="shared" si="123"/>
        <v>Benar</v>
      </c>
      <c r="Z1024" s="79">
        <f t="shared" si="124"/>
        <v>1</v>
      </c>
      <c r="AA1024" s="79" t="str">
        <f t="shared" si="125"/>
        <v>update ta_kib_b set kd_ruang = 21 where idpemda = '10020010012000886'</v>
      </c>
      <c r="AB1024" s="79" t="str">
        <f t="shared" si="126"/>
        <v>Ta_Fn_KIB_B_Sensus</v>
      </c>
      <c r="AC1024" s="79" t="str">
        <f t="shared" si="127"/>
        <v>update Ta_Fn_KIB_B_Sensus set sensus = 4 where idpemda = '10020010012000886'</v>
      </c>
      <c r="AD1024" s="79">
        <f>ROWS($B$13:B1024)</f>
        <v>1012</v>
      </c>
      <c r="AE1024" s="79" t="str">
        <f>IF(W1024='kk4-7'!$A$1, AD1024, "")</f>
        <v/>
      </c>
      <c r="AF1024" s="79" t="str">
        <f t="shared" si="128"/>
        <v/>
      </c>
    </row>
    <row r="1025" spans="1:32" x14ac:dyDescent="0.25">
      <c r="A1025" s="122">
        <f t="shared" si="129"/>
        <v>1013</v>
      </c>
      <c r="B1025" s="80" t="s">
        <v>1989</v>
      </c>
      <c r="C1025" s="122">
        <v>2</v>
      </c>
      <c r="D1025" s="79" t="s">
        <v>1982</v>
      </c>
      <c r="E1025" s="79" t="s">
        <v>1983</v>
      </c>
      <c r="F1025" s="120">
        <v>7</v>
      </c>
      <c r="G1025" s="79">
        <v>2017</v>
      </c>
      <c r="J1025" s="81" t="s">
        <v>114</v>
      </c>
      <c r="K1025" s="79" t="s">
        <v>594</v>
      </c>
      <c r="N1025" s="79" t="s">
        <v>149</v>
      </c>
      <c r="O1025" s="166">
        <v>1</v>
      </c>
      <c r="P1025" s="83">
        <v>506750</v>
      </c>
      <c r="Q1025" s="79" t="s">
        <v>1753</v>
      </c>
      <c r="S1025" s="122">
        <v>1</v>
      </c>
      <c r="T1025" s="117">
        <v>22</v>
      </c>
      <c r="V1025" s="79" t="str">
        <f>IF(AND(C1025=2, T1025&lt;&gt;""), _xlfn.IFNA(VLOOKUP(T1025,'kk1'!$B$10:$C$109, 2, FALSE), ""), "")</f>
        <v>Balai Penyuluh NGARGOYOSO</v>
      </c>
      <c r="W1025" s="117">
        <v>4</v>
      </c>
      <c r="X1025" s="79" t="str">
        <f t="shared" si="122"/>
        <v>Tidak Ditemukan</v>
      </c>
      <c r="Y1025" s="79" t="str">
        <f t="shared" si="123"/>
        <v>Benar</v>
      </c>
      <c r="Z1025" s="79">
        <f t="shared" si="124"/>
        <v>1</v>
      </c>
      <c r="AA1025" s="79" t="str">
        <f t="shared" si="125"/>
        <v>update ta_kib_b set kd_ruang = 22 where idpemda = '10020010012000887'</v>
      </c>
      <c r="AB1025" s="79" t="str">
        <f t="shared" si="126"/>
        <v>Ta_Fn_KIB_B_Sensus</v>
      </c>
      <c r="AC1025" s="79" t="str">
        <f t="shared" si="127"/>
        <v>update Ta_Fn_KIB_B_Sensus set sensus = 4 where idpemda = '10020010012000887'</v>
      </c>
      <c r="AD1025" s="79">
        <f>ROWS($B$13:B1025)</f>
        <v>1013</v>
      </c>
      <c r="AE1025" s="79" t="str">
        <f>IF(W1025='kk4-7'!$A$1, AD1025, "")</f>
        <v/>
      </c>
      <c r="AF1025" s="79" t="str">
        <f t="shared" si="128"/>
        <v/>
      </c>
    </row>
    <row r="1026" spans="1:32" x14ac:dyDescent="0.25">
      <c r="A1026" s="122">
        <f t="shared" si="129"/>
        <v>1014</v>
      </c>
      <c r="B1026" s="80" t="s">
        <v>1990</v>
      </c>
      <c r="C1026" s="122">
        <v>2</v>
      </c>
      <c r="D1026" s="79" t="s">
        <v>1982</v>
      </c>
      <c r="E1026" s="79" t="s">
        <v>1983</v>
      </c>
      <c r="F1026" s="120">
        <v>8</v>
      </c>
      <c r="G1026" s="79">
        <v>2017</v>
      </c>
      <c r="J1026" s="81" t="s">
        <v>114</v>
      </c>
      <c r="K1026" s="79" t="s">
        <v>594</v>
      </c>
      <c r="N1026" s="79" t="s">
        <v>149</v>
      </c>
      <c r="O1026" s="166">
        <v>1</v>
      </c>
      <c r="P1026" s="83">
        <v>506750</v>
      </c>
      <c r="Q1026" s="79" t="s">
        <v>1753</v>
      </c>
      <c r="S1026" s="122">
        <v>1</v>
      </c>
      <c r="T1026" s="117">
        <v>24</v>
      </c>
      <c r="V1026" s="79" t="str">
        <f>IF(AND(C1026=2, T1026&lt;&gt;""), _xlfn.IFNA(VLOOKUP(T1026,'kk1'!$B$10:$C$109, 2, FALSE), ""), "")</f>
        <v>Balai Penyuluh KARANGANYAR</v>
      </c>
      <c r="W1026" s="117">
        <v>4</v>
      </c>
      <c r="X1026" s="79" t="str">
        <f t="shared" si="122"/>
        <v>Tidak Ditemukan</v>
      </c>
      <c r="Y1026" s="79" t="str">
        <f t="shared" si="123"/>
        <v>Benar</v>
      </c>
      <c r="Z1026" s="79">
        <f t="shared" si="124"/>
        <v>1</v>
      </c>
      <c r="AA1026" s="79" t="str">
        <f t="shared" si="125"/>
        <v>update ta_kib_b set kd_ruang = 24 where idpemda = '10020010012000888'</v>
      </c>
      <c r="AB1026" s="79" t="str">
        <f t="shared" si="126"/>
        <v>Ta_Fn_KIB_B_Sensus</v>
      </c>
      <c r="AC1026" s="79" t="str">
        <f t="shared" si="127"/>
        <v>update Ta_Fn_KIB_B_Sensus set sensus = 4 where idpemda = '10020010012000888'</v>
      </c>
      <c r="AD1026" s="79">
        <f>ROWS($B$13:B1026)</f>
        <v>1014</v>
      </c>
      <c r="AE1026" s="79" t="str">
        <f>IF(W1026='kk4-7'!$A$1, AD1026, "")</f>
        <v/>
      </c>
      <c r="AF1026" s="79" t="str">
        <f t="shared" si="128"/>
        <v/>
      </c>
    </row>
    <row r="1027" spans="1:32" x14ac:dyDescent="0.25">
      <c r="A1027" s="122">
        <f t="shared" si="129"/>
        <v>1015</v>
      </c>
      <c r="B1027" s="80" t="s">
        <v>1991</v>
      </c>
      <c r="C1027" s="122">
        <v>2</v>
      </c>
      <c r="D1027" s="79" t="s">
        <v>1982</v>
      </c>
      <c r="E1027" s="79" t="s">
        <v>1983</v>
      </c>
      <c r="F1027" s="120">
        <v>9</v>
      </c>
      <c r="G1027" s="79">
        <v>2017</v>
      </c>
      <c r="J1027" s="81" t="s">
        <v>114</v>
      </c>
      <c r="K1027" s="79" t="s">
        <v>594</v>
      </c>
      <c r="N1027" s="79" t="s">
        <v>149</v>
      </c>
      <c r="O1027" s="166">
        <v>1</v>
      </c>
      <c r="P1027" s="83">
        <v>506750</v>
      </c>
      <c r="Q1027" s="79" t="s">
        <v>1753</v>
      </c>
      <c r="S1027" s="122">
        <v>1</v>
      </c>
      <c r="T1027" s="117">
        <v>25</v>
      </c>
      <c r="V1027" s="79" t="str">
        <f>IF(AND(C1027=2, T1027&lt;&gt;""), _xlfn.IFNA(VLOOKUP(T1027,'kk1'!$B$10:$C$109, 2, FALSE), ""), "")</f>
        <v>Balai Penyuluh TASIKMADU</v>
      </c>
      <c r="W1027" s="117">
        <v>4</v>
      </c>
      <c r="X1027" s="79" t="str">
        <f t="shared" si="122"/>
        <v>Tidak Ditemukan</v>
      </c>
      <c r="Y1027" s="79" t="str">
        <f t="shared" si="123"/>
        <v>Benar</v>
      </c>
      <c r="Z1027" s="79">
        <f t="shared" si="124"/>
        <v>1</v>
      </c>
      <c r="AA1027" s="79" t="str">
        <f t="shared" si="125"/>
        <v>update ta_kib_b set kd_ruang = 25 where idpemda = '10020010012000889'</v>
      </c>
      <c r="AB1027" s="79" t="str">
        <f t="shared" si="126"/>
        <v>Ta_Fn_KIB_B_Sensus</v>
      </c>
      <c r="AC1027" s="79" t="str">
        <f t="shared" si="127"/>
        <v>update Ta_Fn_KIB_B_Sensus set sensus = 4 where idpemda = '10020010012000889'</v>
      </c>
      <c r="AD1027" s="79">
        <f>ROWS($B$13:B1027)</f>
        <v>1015</v>
      </c>
      <c r="AE1027" s="79" t="str">
        <f>IF(W1027='kk4-7'!$A$1, AD1027, "")</f>
        <v/>
      </c>
      <c r="AF1027" s="79" t="str">
        <f t="shared" si="128"/>
        <v/>
      </c>
    </row>
    <row r="1028" spans="1:32" x14ac:dyDescent="0.25">
      <c r="A1028" s="122">
        <f t="shared" si="129"/>
        <v>1016</v>
      </c>
      <c r="B1028" s="80" t="s">
        <v>1992</v>
      </c>
      <c r="C1028" s="122">
        <v>2</v>
      </c>
      <c r="D1028" s="79" t="s">
        <v>1982</v>
      </c>
      <c r="E1028" s="79" t="s">
        <v>1983</v>
      </c>
      <c r="F1028" s="120">
        <v>10</v>
      </c>
      <c r="G1028" s="79">
        <v>2017</v>
      </c>
      <c r="J1028" s="81" t="s">
        <v>114</v>
      </c>
      <c r="K1028" s="79" t="s">
        <v>594</v>
      </c>
      <c r="N1028" s="79" t="s">
        <v>149</v>
      </c>
      <c r="O1028" s="166">
        <v>1</v>
      </c>
      <c r="P1028" s="83">
        <v>506750</v>
      </c>
      <c r="Q1028" s="79" t="s">
        <v>1753</v>
      </c>
      <c r="S1028" s="122">
        <v>1</v>
      </c>
      <c r="T1028" s="117">
        <v>27</v>
      </c>
      <c r="V1028" s="79" t="str">
        <f>IF(AND(C1028=2, T1028&lt;&gt;""), _xlfn.IFNA(VLOOKUP(T1028,'kk1'!$B$10:$C$109, 2, FALSE), ""), "")</f>
        <v>Balai Penyuluh COLOMADU</v>
      </c>
      <c r="W1028" s="117">
        <v>4</v>
      </c>
      <c r="X1028" s="79" t="str">
        <f t="shared" si="122"/>
        <v>Tidak Ditemukan</v>
      </c>
      <c r="Y1028" s="79" t="str">
        <f t="shared" si="123"/>
        <v>Benar</v>
      </c>
      <c r="Z1028" s="79">
        <f t="shared" si="124"/>
        <v>1</v>
      </c>
      <c r="AA1028" s="79" t="str">
        <f t="shared" si="125"/>
        <v>update ta_kib_b set kd_ruang = 27 where idpemda = '10020010012000890'</v>
      </c>
      <c r="AB1028" s="79" t="str">
        <f t="shared" si="126"/>
        <v>Ta_Fn_KIB_B_Sensus</v>
      </c>
      <c r="AC1028" s="79" t="str">
        <f t="shared" si="127"/>
        <v>update Ta_Fn_KIB_B_Sensus set sensus = 4 where idpemda = '10020010012000890'</v>
      </c>
      <c r="AD1028" s="79">
        <f>ROWS($B$13:B1028)</f>
        <v>1016</v>
      </c>
      <c r="AE1028" s="79" t="str">
        <f>IF(W1028='kk4-7'!$A$1, AD1028, "")</f>
        <v/>
      </c>
      <c r="AF1028" s="79" t="str">
        <f t="shared" si="128"/>
        <v/>
      </c>
    </row>
    <row r="1029" spans="1:32" x14ac:dyDescent="0.25">
      <c r="A1029" s="122">
        <f t="shared" si="129"/>
        <v>1017</v>
      </c>
      <c r="B1029" s="80" t="s">
        <v>1993</v>
      </c>
      <c r="C1029" s="122">
        <v>2</v>
      </c>
      <c r="D1029" s="79" t="s">
        <v>1982</v>
      </c>
      <c r="E1029" s="79" t="s">
        <v>1983</v>
      </c>
      <c r="F1029" s="120">
        <v>11</v>
      </c>
      <c r="G1029" s="79">
        <v>2017</v>
      </c>
      <c r="J1029" s="81" t="s">
        <v>114</v>
      </c>
      <c r="K1029" s="79" t="s">
        <v>594</v>
      </c>
      <c r="N1029" s="79" t="s">
        <v>149</v>
      </c>
      <c r="O1029" s="166">
        <v>1</v>
      </c>
      <c r="P1029" s="83">
        <v>506750</v>
      </c>
      <c r="Q1029" s="79" t="s">
        <v>1753</v>
      </c>
      <c r="S1029" s="122">
        <v>1</v>
      </c>
      <c r="T1029" s="117">
        <v>28</v>
      </c>
      <c r="V1029" s="79" t="str">
        <f>IF(AND(C1029=2, T1029&lt;&gt;""), _xlfn.IFNA(VLOOKUP(T1029,'kk1'!$B$10:$C$109, 2, FALSE), ""), "")</f>
        <v>Balai Penyuluh GONDANGREJO</v>
      </c>
      <c r="W1029" s="117">
        <v>4</v>
      </c>
      <c r="X1029" s="79" t="str">
        <f t="shared" si="122"/>
        <v>Tidak Ditemukan</v>
      </c>
      <c r="Y1029" s="79" t="str">
        <f t="shared" si="123"/>
        <v>Benar</v>
      </c>
      <c r="Z1029" s="79">
        <f t="shared" si="124"/>
        <v>1</v>
      </c>
      <c r="AA1029" s="79" t="str">
        <f t="shared" si="125"/>
        <v>update ta_kib_b set kd_ruang = 28 where idpemda = '10020010012000891'</v>
      </c>
      <c r="AB1029" s="79" t="str">
        <f t="shared" si="126"/>
        <v>Ta_Fn_KIB_B_Sensus</v>
      </c>
      <c r="AC1029" s="79" t="str">
        <f t="shared" si="127"/>
        <v>update Ta_Fn_KIB_B_Sensus set sensus = 4 where idpemda = '10020010012000891'</v>
      </c>
      <c r="AD1029" s="79">
        <f>ROWS($B$13:B1029)</f>
        <v>1017</v>
      </c>
      <c r="AE1029" s="79" t="str">
        <f>IF(W1029='kk4-7'!$A$1, AD1029, "")</f>
        <v/>
      </c>
      <c r="AF1029" s="79" t="str">
        <f t="shared" si="128"/>
        <v/>
      </c>
    </row>
    <row r="1030" spans="1:32" x14ac:dyDescent="0.25">
      <c r="A1030" s="122">
        <f t="shared" si="129"/>
        <v>1018</v>
      </c>
      <c r="B1030" s="80" t="s">
        <v>1994</v>
      </c>
      <c r="C1030" s="122">
        <v>2</v>
      </c>
      <c r="D1030" s="79" t="s">
        <v>1982</v>
      </c>
      <c r="E1030" s="79" t="s">
        <v>1983</v>
      </c>
      <c r="F1030" s="120">
        <v>12</v>
      </c>
      <c r="G1030" s="79">
        <v>2017</v>
      </c>
      <c r="J1030" s="81" t="s">
        <v>114</v>
      </c>
      <c r="K1030" s="79" t="s">
        <v>594</v>
      </c>
      <c r="N1030" s="79" t="s">
        <v>149</v>
      </c>
      <c r="O1030" s="166">
        <v>1</v>
      </c>
      <c r="P1030" s="83">
        <v>506750</v>
      </c>
      <c r="Q1030" s="79" t="s">
        <v>1753</v>
      </c>
      <c r="S1030" s="122">
        <v>1</v>
      </c>
      <c r="T1030" s="117">
        <v>29</v>
      </c>
      <c r="V1030" s="79" t="str">
        <f>IF(AND(C1030=2, T1030&lt;&gt;""), _xlfn.IFNA(VLOOKUP(T1030,'kk1'!$B$10:$C$109, 2, FALSE), ""), "")</f>
        <v>Balai Penyuluh KEBAKKRAMAT</v>
      </c>
      <c r="W1030" s="117">
        <v>4</v>
      </c>
      <c r="X1030" s="79" t="str">
        <f t="shared" si="122"/>
        <v>Tidak Ditemukan</v>
      </c>
      <c r="Y1030" s="79" t="str">
        <f t="shared" si="123"/>
        <v>Benar</v>
      </c>
      <c r="Z1030" s="79">
        <f t="shared" si="124"/>
        <v>1</v>
      </c>
      <c r="AA1030" s="79" t="str">
        <f t="shared" si="125"/>
        <v>update ta_kib_b set kd_ruang = 29 where idpemda = '10020010012000892'</v>
      </c>
      <c r="AB1030" s="79" t="str">
        <f t="shared" si="126"/>
        <v>Ta_Fn_KIB_B_Sensus</v>
      </c>
      <c r="AC1030" s="79" t="str">
        <f t="shared" si="127"/>
        <v>update Ta_Fn_KIB_B_Sensus set sensus = 4 where idpemda = '10020010012000892'</v>
      </c>
      <c r="AD1030" s="79">
        <f>ROWS($B$13:B1030)</f>
        <v>1018</v>
      </c>
      <c r="AE1030" s="79" t="str">
        <f>IF(W1030='kk4-7'!$A$1, AD1030, "")</f>
        <v/>
      </c>
      <c r="AF1030" s="79" t="str">
        <f t="shared" si="128"/>
        <v/>
      </c>
    </row>
    <row r="1031" spans="1:32" x14ac:dyDescent="0.25">
      <c r="A1031" s="122">
        <f t="shared" si="129"/>
        <v>1019</v>
      </c>
      <c r="B1031" s="80" t="s">
        <v>1995</v>
      </c>
      <c r="C1031" s="122">
        <v>2</v>
      </c>
      <c r="D1031" s="79" t="s">
        <v>1982</v>
      </c>
      <c r="E1031" s="79" t="s">
        <v>1983</v>
      </c>
      <c r="F1031" s="120">
        <v>13</v>
      </c>
      <c r="G1031" s="79">
        <v>2017</v>
      </c>
      <c r="J1031" s="81" t="s">
        <v>114</v>
      </c>
      <c r="K1031" s="79" t="s">
        <v>594</v>
      </c>
      <c r="N1031" s="79" t="s">
        <v>149</v>
      </c>
      <c r="O1031" s="166">
        <v>1</v>
      </c>
      <c r="P1031" s="83">
        <v>506750</v>
      </c>
      <c r="Q1031" s="79" t="s">
        <v>1753</v>
      </c>
      <c r="S1031" s="122">
        <v>1</v>
      </c>
      <c r="T1031" s="117">
        <v>30</v>
      </c>
      <c r="V1031" s="79" t="str">
        <f>IF(AND(C1031=2, T1031&lt;&gt;""), _xlfn.IFNA(VLOOKUP(T1031,'kk1'!$B$10:$C$109, 2, FALSE), ""), "")</f>
        <v>Balai Penyuluh MOJOGEDANG</v>
      </c>
      <c r="W1031" s="117">
        <v>4</v>
      </c>
      <c r="X1031" s="79" t="str">
        <f t="shared" si="122"/>
        <v>Tidak Ditemukan</v>
      </c>
      <c r="Y1031" s="79" t="str">
        <f t="shared" si="123"/>
        <v>Benar</v>
      </c>
      <c r="Z1031" s="79">
        <f t="shared" si="124"/>
        <v>1</v>
      </c>
      <c r="AA1031" s="79" t="str">
        <f t="shared" si="125"/>
        <v>update ta_kib_b set kd_ruang = 30 where idpemda = '10020010012000893'</v>
      </c>
      <c r="AB1031" s="79" t="str">
        <f t="shared" si="126"/>
        <v>Ta_Fn_KIB_B_Sensus</v>
      </c>
      <c r="AC1031" s="79" t="str">
        <f t="shared" si="127"/>
        <v>update Ta_Fn_KIB_B_Sensus set sensus = 4 where idpemda = '10020010012000893'</v>
      </c>
      <c r="AD1031" s="79">
        <f>ROWS($B$13:B1031)</f>
        <v>1019</v>
      </c>
      <c r="AE1031" s="79" t="str">
        <f>IF(W1031='kk4-7'!$A$1, AD1031, "")</f>
        <v/>
      </c>
      <c r="AF1031" s="79" t="str">
        <f t="shared" si="128"/>
        <v/>
      </c>
    </row>
    <row r="1032" spans="1:32" x14ac:dyDescent="0.25">
      <c r="A1032" s="122">
        <f t="shared" si="129"/>
        <v>1020</v>
      </c>
      <c r="B1032" s="80" t="s">
        <v>1996</v>
      </c>
      <c r="C1032" s="122">
        <v>2</v>
      </c>
      <c r="D1032" s="79" t="s">
        <v>1982</v>
      </c>
      <c r="E1032" s="79" t="s">
        <v>1983</v>
      </c>
      <c r="F1032" s="120">
        <v>14</v>
      </c>
      <c r="G1032" s="79">
        <v>2017</v>
      </c>
      <c r="J1032" s="81" t="s">
        <v>114</v>
      </c>
      <c r="K1032" s="79" t="s">
        <v>594</v>
      </c>
      <c r="N1032" s="79" t="s">
        <v>149</v>
      </c>
      <c r="O1032" s="166">
        <v>1</v>
      </c>
      <c r="P1032" s="83">
        <v>506750</v>
      </c>
      <c r="Q1032" s="79" t="s">
        <v>1753</v>
      </c>
      <c r="S1032" s="122">
        <v>1</v>
      </c>
      <c r="T1032" s="117">
        <v>31</v>
      </c>
      <c r="V1032" s="79" t="str">
        <f>IF(AND(C1032=2, T1032&lt;&gt;""), _xlfn.IFNA(VLOOKUP(T1032,'kk1'!$B$10:$C$109, 2, FALSE), ""), "")</f>
        <v>Balai Penyuluh KERJO</v>
      </c>
      <c r="W1032" s="117">
        <v>4</v>
      </c>
      <c r="X1032" s="79" t="str">
        <f t="shared" si="122"/>
        <v>Tidak Ditemukan</v>
      </c>
      <c r="Y1032" s="79" t="str">
        <f t="shared" si="123"/>
        <v>Benar</v>
      </c>
      <c r="Z1032" s="79">
        <f t="shared" si="124"/>
        <v>1</v>
      </c>
      <c r="AA1032" s="79" t="str">
        <f t="shared" si="125"/>
        <v>update ta_kib_b set kd_ruang = 31 where idpemda = '10020010012000894'</v>
      </c>
      <c r="AB1032" s="79" t="str">
        <f t="shared" si="126"/>
        <v>Ta_Fn_KIB_B_Sensus</v>
      </c>
      <c r="AC1032" s="79" t="str">
        <f t="shared" si="127"/>
        <v>update Ta_Fn_KIB_B_Sensus set sensus = 4 where idpemda = '10020010012000894'</v>
      </c>
      <c r="AD1032" s="79">
        <f>ROWS($B$13:B1032)</f>
        <v>1020</v>
      </c>
      <c r="AE1032" s="79" t="str">
        <f>IF(W1032='kk4-7'!$A$1, AD1032, "")</f>
        <v/>
      </c>
      <c r="AF1032" s="79" t="str">
        <f t="shared" si="128"/>
        <v/>
      </c>
    </row>
    <row r="1033" spans="1:32" x14ac:dyDescent="0.25">
      <c r="A1033" s="122">
        <f t="shared" si="129"/>
        <v>1021</v>
      </c>
      <c r="B1033" s="80" t="s">
        <v>1997</v>
      </c>
      <c r="C1033" s="122">
        <v>3</v>
      </c>
      <c r="D1033" s="79" t="s">
        <v>1998</v>
      </c>
      <c r="E1033" s="79" t="s">
        <v>1999</v>
      </c>
      <c r="F1033" s="120">
        <v>7</v>
      </c>
      <c r="G1033" s="79">
        <v>2011</v>
      </c>
      <c r="H1033" s="81" t="s">
        <v>2000</v>
      </c>
      <c r="J1033" s="81" t="s">
        <v>114</v>
      </c>
      <c r="K1033" s="79" t="s">
        <v>2001</v>
      </c>
      <c r="L1033" s="116">
        <v>50</v>
      </c>
      <c r="M1033" s="79" t="s">
        <v>2002</v>
      </c>
      <c r="N1033" s="79" t="s">
        <v>149</v>
      </c>
      <c r="O1033" s="166">
        <v>1</v>
      </c>
      <c r="P1033" s="83">
        <v>98960000</v>
      </c>
      <c r="Q1033" s="79" t="s">
        <v>2003</v>
      </c>
      <c r="S1033" s="122">
        <v>1</v>
      </c>
      <c r="V1033" s="79" t="str">
        <f>IF(AND(C1033=2, T1033&lt;&gt;""), _xlfn.IFNA(VLOOKUP(T1033,'kk1'!$B$10:$C$109, 2, FALSE), ""), "")</f>
        <v/>
      </c>
      <c r="X1033" s="79" t="str">
        <f t="shared" si="122"/>
        <v/>
      </c>
      <c r="Y1033" s="79" t="str">
        <f t="shared" si="123"/>
        <v>Belum diisi</v>
      </c>
      <c r="Z1033" s="79">
        <f t="shared" si="124"/>
        <v>0</v>
      </c>
      <c r="AA1033" s="79" t="str">
        <f t="shared" si="125"/>
        <v/>
      </c>
      <c r="AB1033" s="79" t="str">
        <f t="shared" si="126"/>
        <v>Ta_Fn_KIB_C_Sensus</v>
      </c>
      <c r="AC1033" s="79" t="str">
        <f t="shared" si="127"/>
        <v/>
      </c>
      <c r="AD1033" s="79">
        <f>ROWS($B$13:B1033)</f>
        <v>1021</v>
      </c>
      <c r="AE1033" s="79">
        <f>IF(W1033='kk4-7'!$A$1, AD1033, "")</f>
        <v>1021</v>
      </c>
      <c r="AF1033" s="79" t="str">
        <f t="shared" si="128"/>
        <v/>
      </c>
    </row>
    <row r="1034" spans="1:32" x14ac:dyDescent="0.25">
      <c r="A1034" s="122">
        <f t="shared" si="129"/>
        <v>1022</v>
      </c>
      <c r="B1034" s="80" t="s">
        <v>2004</v>
      </c>
      <c r="C1034" s="122">
        <v>3</v>
      </c>
      <c r="D1034" s="79" t="s">
        <v>1998</v>
      </c>
      <c r="E1034" s="79" t="s">
        <v>1999</v>
      </c>
      <c r="F1034" s="120">
        <v>9</v>
      </c>
      <c r="G1034" s="79">
        <v>2011</v>
      </c>
      <c r="H1034" s="81" t="s">
        <v>2005</v>
      </c>
      <c r="J1034" s="81" t="s">
        <v>114</v>
      </c>
      <c r="K1034" s="79" t="s">
        <v>2001</v>
      </c>
      <c r="L1034" s="116">
        <v>50</v>
      </c>
      <c r="M1034" s="79" t="s">
        <v>2002</v>
      </c>
      <c r="N1034" s="79" t="s">
        <v>149</v>
      </c>
      <c r="O1034" s="166">
        <v>1</v>
      </c>
      <c r="P1034" s="83">
        <v>99172000</v>
      </c>
      <c r="Q1034" s="79" t="s">
        <v>2006</v>
      </c>
      <c r="S1034" s="122">
        <v>1</v>
      </c>
      <c r="V1034" s="79" t="str">
        <f>IF(AND(C1034=2, T1034&lt;&gt;""), _xlfn.IFNA(VLOOKUP(T1034,'kk1'!$B$10:$C$109, 2, FALSE), ""), "")</f>
        <v/>
      </c>
      <c r="X1034" s="79" t="str">
        <f t="shared" si="122"/>
        <v/>
      </c>
      <c r="Y1034" s="79" t="str">
        <f t="shared" si="123"/>
        <v>Belum diisi</v>
      </c>
      <c r="Z1034" s="79">
        <f t="shared" si="124"/>
        <v>0</v>
      </c>
      <c r="AA1034" s="79" t="str">
        <f t="shared" si="125"/>
        <v/>
      </c>
      <c r="AB1034" s="79" t="str">
        <f t="shared" si="126"/>
        <v>Ta_Fn_KIB_C_Sensus</v>
      </c>
      <c r="AC1034" s="79" t="str">
        <f t="shared" si="127"/>
        <v/>
      </c>
      <c r="AD1034" s="79">
        <f>ROWS($B$13:B1034)</f>
        <v>1022</v>
      </c>
      <c r="AE1034" s="79">
        <f>IF(W1034='kk4-7'!$A$1, AD1034, "")</f>
        <v>1022</v>
      </c>
      <c r="AF1034" s="79" t="str">
        <f t="shared" si="128"/>
        <v/>
      </c>
    </row>
    <row r="1035" spans="1:32" x14ac:dyDescent="0.25">
      <c r="A1035" s="122">
        <f t="shared" si="129"/>
        <v>1023</v>
      </c>
      <c r="B1035" s="80" t="s">
        <v>2007</v>
      </c>
      <c r="C1035" s="122">
        <v>3</v>
      </c>
      <c r="D1035" s="79" t="s">
        <v>1998</v>
      </c>
      <c r="E1035" s="79" t="s">
        <v>1999</v>
      </c>
      <c r="F1035" s="120">
        <v>11</v>
      </c>
      <c r="G1035" s="79">
        <v>2011</v>
      </c>
      <c r="H1035" s="81" t="s">
        <v>2008</v>
      </c>
      <c r="J1035" s="81" t="s">
        <v>114</v>
      </c>
      <c r="K1035" s="79" t="s">
        <v>2001</v>
      </c>
      <c r="L1035" s="116">
        <v>50</v>
      </c>
      <c r="M1035" s="79" t="s">
        <v>2002</v>
      </c>
      <c r="N1035" s="79" t="s">
        <v>149</v>
      </c>
      <c r="O1035" s="166">
        <v>1</v>
      </c>
      <c r="P1035" s="83">
        <v>99294000</v>
      </c>
      <c r="Q1035" s="79" t="s">
        <v>2009</v>
      </c>
      <c r="S1035" s="122">
        <v>1</v>
      </c>
      <c r="V1035" s="79" t="str">
        <f>IF(AND(C1035=2, T1035&lt;&gt;""), _xlfn.IFNA(VLOOKUP(T1035,'kk1'!$B$10:$C$109, 2, FALSE), ""), "")</f>
        <v/>
      </c>
      <c r="X1035" s="79" t="str">
        <f t="shared" si="122"/>
        <v/>
      </c>
      <c r="Y1035" s="79" t="str">
        <f t="shared" si="123"/>
        <v>Belum diisi</v>
      </c>
      <c r="Z1035" s="79">
        <f t="shared" si="124"/>
        <v>0</v>
      </c>
      <c r="AA1035" s="79" t="str">
        <f t="shared" si="125"/>
        <v/>
      </c>
      <c r="AB1035" s="79" t="str">
        <f t="shared" si="126"/>
        <v>Ta_Fn_KIB_C_Sensus</v>
      </c>
      <c r="AC1035" s="79" t="str">
        <f t="shared" si="127"/>
        <v/>
      </c>
      <c r="AD1035" s="79">
        <f>ROWS($B$13:B1035)</f>
        <v>1023</v>
      </c>
      <c r="AE1035" s="79">
        <f>IF(W1035='kk4-7'!$A$1, AD1035, "")</f>
        <v>1023</v>
      </c>
      <c r="AF1035" s="79" t="str">
        <f t="shared" si="128"/>
        <v/>
      </c>
    </row>
    <row r="1036" spans="1:32" x14ac:dyDescent="0.25">
      <c r="A1036" s="122">
        <f t="shared" si="129"/>
        <v>1024</v>
      </c>
      <c r="B1036" s="80" t="s">
        <v>2010</v>
      </c>
      <c r="C1036" s="122">
        <v>3</v>
      </c>
      <c r="D1036" s="79" t="s">
        <v>1998</v>
      </c>
      <c r="E1036" s="79" t="s">
        <v>1999</v>
      </c>
      <c r="F1036" s="120">
        <v>26</v>
      </c>
      <c r="G1036" s="79">
        <v>2012</v>
      </c>
      <c r="H1036" s="81" t="s">
        <v>2011</v>
      </c>
      <c r="J1036" s="81" t="s">
        <v>2012</v>
      </c>
      <c r="K1036" s="79" t="s">
        <v>2001</v>
      </c>
      <c r="L1036" s="116">
        <v>50</v>
      </c>
      <c r="M1036" s="79" t="s">
        <v>2002</v>
      </c>
      <c r="N1036" s="79" t="s">
        <v>149</v>
      </c>
      <c r="O1036" s="166">
        <v>1</v>
      </c>
      <c r="P1036" s="83">
        <v>113125666</v>
      </c>
      <c r="Q1036" s="79" t="s">
        <v>2013</v>
      </c>
      <c r="S1036" s="122">
        <v>1</v>
      </c>
      <c r="V1036" s="79" t="str">
        <f>IF(AND(C1036=2, T1036&lt;&gt;""), _xlfn.IFNA(VLOOKUP(T1036,'kk1'!$B$10:$C$109, 2, FALSE), ""), "")</f>
        <v/>
      </c>
      <c r="X1036" s="79" t="str">
        <f t="shared" si="122"/>
        <v/>
      </c>
      <c r="Y1036" s="79" t="str">
        <f t="shared" si="123"/>
        <v>Belum diisi</v>
      </c>
      <c r="Z1036" s="79">
        <f t="shared" si="124"/>
        <v>0</v>
      </c>
      <c r="AA1036" s="79" t="str">
        <f t="shared" si="125"/>
        <v/>
      </c>
      <c r="AB1036" s="79" t="str">
        <f t="shared" si="126"/>
        <v>Ta_Fn_KIB_C_Sensus</v>
      </c>
      <c r="AC1036" s="79" t="str">
        <f t="shared" si="127"/>
        <v/>
      </c>
      <c r="AD1036" s="79">
        <f>ROWS($B$13:B1036)</f>
        <v>1024</v>
      </c>
      <c r="AE1036" s="79">
        <f>IF(W1036='kk4-7'!$A$1, AD1036, "")</f>
        <v>1024</v>
      </c>
      <c r="AF1036" s="79" t="str">
        <f t="shared" si="128"/>
        <v/>
      </c>
    </row>
    <row r="1037" spans="1:32" x14ac:dyDescent="0.25">
      <c r="A1037" s="122">
        <f t="shared" si="129"/>
        <v>1025</v>
      </c>
      <c r="B1037" s="80" t="s">
        <v>2014</v>
      </c>
      <c r="C1037" s="122">
        <v>3</v>
      </c>
      <c r="D1037" s="79" t="s">
        <v>1998</v>
      </c>
      <c r="E1037" s="79" t="s">
        <v>1999</v>
      </c>
      <c r="F1037" s="120">
        <v>27</v>
      </c>
      <c r="G1037" s="79">
        <v>2012</v>
      </c>
      <c r="H1037" s="81" t="s">
        <v>2015</v>
      </c>
      <c r="J1037" s="81" t="s">
        <v>2016</v>
      </c>
      <c r="K1037" s="79" t="s">
        <v>2001</v>
      </c>
      <c r="L1037" s="116">
        <v>50</v>
      </c>
      <c r="M1037" s="79" t="s">
        <v>2002</v>
      </c>
      <c r="N1037" s="79" t="s">
        <v>149</v>
      </c>
      <c r="O1037" s="166">
        <v>1</v>
      </c>
      <c r="P1037" s="83">
        <v>112766666</v>
      </c>
      <c r="Q1037" s="79" t="s">
        <v>2017</v>
      </c>
      <c r="S1037" s="122">
        <v>1</v>
      </c>
      <c r="V1037" s="79" t="str">
        <f>IF(AND(C1037=2, T1037&lt;&gt;""), _xlfn.IFNA(VLOOKUP(T1037,'kk1'!$B$10:$C$109, 2, FALSE), ""), "")</f>
        <v/>
      </c>
      <c r="X1037" s="79" t="str">
        <f t="shared" si="122"/>
        <v/>
      </c>
      <c r="Y1037" s="79" t="str">
        <f t="shared" si="123"/>
        <v>Belum diisi</v>
      </c>
      <c r="Z1037" s="79">
        <f t="shared" si="124"/>
        <v>0</v>
      </c>
      <c r="AA1037" s="79" t="str">
        <f t="shared" si="125"/>
        <v/>
      </c>
      <c r="AB1037" s="79" t="str">
        <f t="shared" si="126"/>
        <v>Ta_Fn_KIB_C_Sensus</v>
      </c>
      <c r="AC1037" s="79" t="str">
        <f t="shared" si="127"/>
        <v/>
      </c>
      <c r="AD1037" s="79">
        <f>ROWS($B$13:B1037)</f>
        <v>1025</v>
      </c>
      <c r="AE1037" s="79">
        <f>IF(W1037='kk4-7'!$A$1, AD1037, "")</f>
        <v>1025</v>
      </c>
      <c r="AF1037" s="79" t="str">
        <f t="shared" si="128"/>
        <v/>
      </c>
    </row>
    <row r="1038" spans="1:32" x14ac:dyDescent="0.25">
      <c r="A1038" s="122">
        <f t="shared" si="129"/>
        <v>1026</v>
      </c>
      <c r="B1038" s="80" t="s">
        <v>2018</v>
      </c>
      <c r="C1038" s="122">
        <v>3</v>
      </c>
      <c r="D1038" s="79" t="s">
        <v>1998</v>
      </c>
      <c r="E1038" s="79" t="s">
        <v>1999</v>
      </c>
      <c r="F1038" s="120">
        <v>28</v>
      </c>
      <c r="G1038" s="79">
        <v>2012</v>
      </c>
      <c r="H1038" s="81" t="s">
        <v>2019</v>
      </c>
      <c r="J1038" s="81" t="s">
        <v>114</v>
      </c>
      <c r="K1038" s="79" t="s">
        <v>2001</v>
      </c>
      <c r="L1038" s="116">
        <v>50</v>
      </c>
      <c r="M1038" s="79" t="s">
        <v>2002</v>
      </c>
      <c r="N1038" s="79" t="s">
        <v>149</v>
      </c>
      <c r="O1038" s="166">
        <v>1</v>
      </c>
      <c r="P1038" s="83">
        <v>113191667</v>
      </c>
      <c r="Q1038" s="79" t="s">
        <v>2020</v>
      </c>
      <c r="S1038" s="122">
        <v>1</v>
      </c>
      <c r="V1038" s="79" t="str">
        <f>IF(AND(C1038=2, T1038&lt;&gt;""), _xlfn.IFNA(VLOOKUP(T1038,'kk1'!$B$10:$C$109, 2, FALSE), ""), "")</f>
        <v/>
      </c>
      <c r="X1038" s="79" t="str">
        <f t="shared" ref="X1038:X1063" si="130">IF(W1038=1,"Baik",IF(W1038=2,"Kurang Baik",IF(W1038=3,"Rusak Berat",IF(W1038=4,"Tidak Ditemukan",""))))</f>
        <v/>
      </c>
      <c r="Y1038" s="79" t="str">
        <f t="shared" ref="Y1038:Y1063" si="131">IF(W1038="", "Belum diisi", IF(OR(W1038=1, W1038=2, W1038=3, W1038=4), IF(W1038&lt;S1038, "Salah", "Benar"), "Salah" ))</f>
        <v>Belum diisi</v>
      </c>
      <c r="Z1038" s="79">
        <f t="shared" ref="Z1038:Z1063" si="132">IF(OR(W1038="", Y1038="Salah"), 0, 1)</f>
        <v>0</v>
      </c>
      <c r="AA1038" s="79" t="str">
        <f t="shared" ref="AA1038:AA1063" si="133">IF(AND(C1038=2, T1038&lt;&gt;""), "update ta_kib_b set kd_ruang = "&amp;T1038&amp;" where idpemda = '"&amp;B1038&amp;"'", "")</f>
        <v/>
      </c>
      <c r="AB1038" s="79" t="str">
        <f t="shared" ref="AB1038:AB1063" si="134">IF(C1038=1, "Ta_Fn_KIB_A_Sensus", IF(C1038=2, "Ta_Fn_KIB_B_Sensus", IF(C1038=3, "Ta_Fn_KIB_C_Sensus", IF(C1038=4, "Ta_Fn_KIB_D_Sensus", IF(C1038=5, "Ta_Fn_KIB_E_Sensus", "")))))</f>
        <v>Ta_Fn_KIB_C_Sensus</v>
      </c>
      <c r="AC1038" s="79" t="str">
        <f t="shared" ref="AC1038:AC1063" si="135">IF(AND(W1038&lt;&gt;"", AB1038&lt;&gt;""), "update "&amp;AB1038&amp;" set sensus = "&amp;W1038&amp;" where idpemda = '"&amp;B1038&amp;"'", "")</f>
        <v/>
      </c>
      <c r="AD1038" s="79">
        <f>ROWS($B$13:B1038)</f>
        <v>1026</v>
      </c>
      <c r="AE1038" s="79">
        <f>IF(W1038='kk4-7'!$A$1, AD1038, "")</f>
        <v>1026</v>
      </c>
      <c r="AF1038" s="79" t="str">
        <f t="shared" ref="AF1038:AF1063" si="136">IFERROR(SMALL($AE$13:$AE$1063, AD1038), "")</f>
        <v/>
      </c>
    </row>
    <row r="1039" spans="1:32" x14ac:dyDescent="0.25">
      <c r="A1039" s="122">
        <f t="shared" ref="A1039:A1062" si="137">IF(B1039&lt;&gt;"", A1038+1, "")</f>
        <v>1027</v>
      </c>
      <c r="B1039" s="80" t="s">
        <v>2021</v>
      </c>
      <c r="C1039" s="122">
        <v>3</v>
      </c>
      <c r="D1039" s="79" t="s">
        <v>1998</v>
      </c>
      <c r="E1039" s="79" t="s">
        <v>1999</v>
      </c>
      <c r="F1039" s="120">
        <v>29</v>
      </c>
      <c r="G1039" s="79">
        <v>2012</v>
      </c>
      <c r="H1039" s="81" t="s">
        <v>2022</v>
      </c>
      <c r="J1039" s="81" t="s">
        <v>2023</v>
      </c>
      <c r="K1039" s="79" t="s">
        <v>2001</v>
      </c>
      <c r="L1039" s="116">
        <v>50</v>
      </c>
      <c r="M1039" s="79" t="s">
        <v>2002</v>
      </c>
      <c r="N1039" s="79" t="s">
        <v>149</v>
      </c>
      <c r="O1039" s="166">
        <v>1</v>
      </c>
      <c r="P1039" s="83">
        <v>113121667</v>
      </c>
      <c r="Q1039" s="79" t="s">
        <v>2024</v>
      </c>
      <c r="S1039" s="122">
        <v>1</v>
      </c>
      <c r="V1039" s="79" t="str">
        <f>IF(AND(C1039=2, T1039&lt;&gt;""), _xlfn.IFNA(VLOOKUP(T1039,'kk1'!$B$10:$C$109, 2, FALSE), ""), "")</f>
        <v/>
      </c>
      <c r="X1039" s="79" t="str">
        <f t="shared" si="130"/>
        <v/>
      </c>
      <c r="Y1039" s="79" t="str">
        <f t="shared" si="131"/>
        <v>Belum diisi</v>
      </c>
      <c r="Z1039" s="79">
        <f t="shared" si="132"/>
        <v>0</v>
      </c>
      <c r="AA1039" s="79" t="str">
        <f t="shared" si="133"/>
        <v/>
      </c>
      <c r="AB1039" s="79" t="str">
        <f t="shared" si="134"/>
        <v>Ta_Fn_KIB_C_Sensus</v>
      </c>
      <c r="AC1039" s="79" t="str">
        <f t="shared" si="135"/>
        <v/>
      </c>
      <c r="AD1039" s="79">
        <f>ROWS($B$13:B1039)</f>
        <v>1027</v>
      </c>
      <c r="AE1039" s="79">
        <f>IF(W1039='kk4-7'!$A$1, AD1039, "")</f>
        <v>1027</v>
      </c>
      <c r="AF1039" s="79" t="str">
        <f t="shared" si="136"/>
        <v/>
      </c>
    </row>
    <row r="1040" spans="1:32" x14ac:dyDescent="0.25">
      <c r="A1040" s="122">
        <f t="shared" si="137"/>
        <v>1028</v>
      </c>
      <c r="B1040" s="80" t="s">
        <v>2025</v>
      </c>
      <c r="C1040" s="122">
        <v>3</v>
      </c>
      <c r="D1040" s="79" t="s">
        <v>1998</v>
      </c>
      <c r="E1040" s="79" t="s">
        <v>1999</v>
      </c>
      <c r="F1040" s="120">
        <v>30</v>
      </c>
      <c r="G1040" s="79">
        <v>2012</v>
      </c>
      <c r="H1040" s="81" t="s">
        <v>2026</v>
      </c>
      <c r="J1040" s="81" t="s">
        <v>2027</v>
      </c>
      <c r="K1040" s="79" t="s">
        <v>2001</v>
      </c>
      <c r="L1040" s="116">
        <v>50</v>
      </c>
      <c r="M1040" s="79" t="s">
        <v>2002</v>
      </c>
      <c r="N1040" s="79" t="s">
        <v>149</v>
      </c>
      <c r="O1040" s="166">
        <v>1</v>
      </c>
      <c r="P1040" s="83">
        <v>113314667</v>
      </c>
      <c r="Q1040" s="79" t="s">
        <v>2028</v>
      </c>
      <c r="S1040" s="122">
        <v>1</v>
      </c>
      <c r="V1040" s="79" t="str">
        <f>IF(AND(C1040=2, T1040&lt;&gt;""), _xlfn.IFNA(VLOOKUP(T1040,'kk1'!$B$10:$C$109, 2, FALSE), ""), "")</f>
        <v/>
      </c>
      <c r="X1040" s="79" t="str">
        <f t="shared" si="130"/>
        <v/>
      </c>
      <c r="Y1040" s="79" t="str">
        <f t="shared" si="131"/>
        <v>Belum diisi</v>
      </c>
      <c r="Z1040" s="79">
        <f t="shared" si="132"/>
        <v>0</v>
      </c>
      <c r="AA1040" s="79" t="str">
        <f t="shared" si="133"/>
        <v/>
      </c>
      <c r="AB1040" s="79" t="str">
        <f t="shared" si="134"/>
        <v>Ta_Fn_KIB_C_Sensus</v>
      </c>
      <c r="AC1040" s="79" t="str">
        <f t="shared" si="135"/>
        <v/>
      </c>
      <c r="AD1040" s="79">
        <f>ROWS($B$13:B1040)</f>
        <v>1028</v>
      </c>
      <c r="AE1040" s="79">
        <f>IF(W1040='kk4-7'!$A$1, AD1040, "")</f>
        <v>1028</v>
      </c>
      <c r="AF1040" s="79" t="str">
        <f t="shared" si="136"/>
        <v/>
      </c>
    </row>
    <row r="1041" spans="1:32" x14ac:dyDescent="0.25">
      <c r="A1041" s="122">
        <f t="shared" si="137"/>
        <v>1029</v>
      </c>
      <c r="B1041" s="80" t="s">
        <v>2029</v>
      </c>
      <c r="C1041" s="122">
        <v>3</v>
      </c>
      <c r="D1041" s="79" t="s">
        <v>1998</v>
      </c>
      <c r="E1041" s="79" t="s">
        <v>1999</v>
      </c>
      <c r="F1041" s="120">
        <v>35</v>
      </c>
      <c r="G1041" s="79">
        <v>2013</v>
      </c>
      <c r="H1041" s="81" t="s">
        <v>45</v>
      </c>
      <c r="J1041" s="81" t="s">
        <v>2030</v>
      </c>
      <c r="K1041" s="79" t="s">
        <v>2001</v>
      </c>
      <c r="L1041" s="116">
        <v>50</v>
      </c>
      <c r="M1041" s="79" t="s">
        <v>2002</v>
      </c>
      <c r="N1041" s="79" t="s">
        <v>149</v>
      </c>
      <c r="O1041" s="166">
        <v>1</v>
      </c>
      <c r="P1041" s="83">
        <v>128847000</v>
      </c>
      <c r="Q1041" s="79" t="s">
        <v>2031</v>
      </c>
      <c r="S1041" s="122">
        <v>1</v>
      </c>
      <c r="V1041" s="79" t="str">
        <f>IF(AND(C1041=2, T1041&lt;&gt;""), _xlfn.IFNA(VLOOKUP(T1041,'kk1'!$B$10:$C$109, 2, FALSE), ""), "")</f>
        <v/>
      </c>
      <c r="X1041" s="79" t="str">
        <f t="shared" si="130"/>
        <v/>
      </c>
      <c r="Y1041" s="79" t="str">
        <f t="shared" si="131"/>
        <v>Belum diisi</v>
      </c>
      <c r="Z1041" s="79">
        <f t="shared" si="132"/>
        <v>0</v>
      </c>
      <c r="AA1041" s="79" t="str">
        <f t="shared" si="133"/>
        <v/>
      </c>
      <c r="AB1041" s="79" t="str">
        <f t="shared" si="134"/>
        <v>Ta_Fn_KIB_C_Sensus</v>
      </c>
      <c r="AC1041" s="79" t="str">
        <f t="shared" si="135"/>
        <v/>
      </c>
      <c r="AD1041" s="79">
        <f>ROWS($B$13:B1041)</f>
        <v>1029</v>
      </c>
      <c r="AE1041" s="79">
        <f>IF(W1041='kk4-7'!$A$1, AD1041, "")</f>
        <v>1029</v>
      </c>
      <c r="AF1041" s="79" t="str">
        <f t="shared" si="136"/>
        <v/>
      </c>
    </row>
    <row r="1042" spans="1:32" x14ac:dyDescent="0.25">
      <c r="A1042" s="122">
        <f t="shared" si="137"/>
        <v>1030</v>
      </c>
      <c r="B1042" s="80" t="s">
        <v>2032</v>
      </c>
      <c r="C1042" s="122">
        <v>3</v>
      </c>
      <c r="D1042" s="79" t="s">
        <v>1998</v>
      </c>
      <c r="E1042" s="79" t="s">
        <v>1999</v>
      </c>
      <c r="F1042" s="120">
        <v>36</v>
      </c>
      <c r="G1042" s="79">
        <v>2013</v>
      </c>
      <c r="H1042" s="81" t="s">
        <v>2033</v>
      </c>
      <c r="J1042" s="81" t="s">
        <v>2034</v>
      </c>
      <c r="K1042" s="79" t="s">
        <v>2001</v>
      </c>
      <c r="L1042" s="116">
        <v>50</v>
      </c>
      <c r="M1042" s="79" t="s">
        <v>2002</v>
      </c>
      <c r="N1042" s="79" t="s">
        <v>149</v>
      </c>
      <c r="O1042" s="166">
        <v>1</v>
      </c>
      <c r="P1042" s="83">
        <v>128455000</v>
      </c>
      <c r="Q1042" s="79" t="s">
        <v>2035</v>
      </c>
      <c r="S1042" s="122">
        <v>1</v>
      </c>
      <c r="V1042" s="79" t="str">
        <f>IF(AND(C1042=2, T1042&lt;&gt;""), _xlfn.IFNA(VLOOKUP(T1042,'kk1'!$B$10:$C$109, 2, FALSE), ""), "")</f>
        <v/>
      </c>
      <c r="X1042" s="79" t="str">
        <f t="shared" si="130"/>
        <v/>
      </c>
      <c r="Y1042" s="79" t="str">
        <f t="shared" si="131"/>
        <v>Belum diisi</v>
      </c>
      <c r="Z1042" s="79">
        <f t="shared" si="132"/>
        <v>0</v>
      </c>
      <c r="AA1042" s="79" t="str">
        <f t="shared" si="133"/>
        <v/>
      </c>
      <c r="AB1042" s="79" t="str">
        <f t="shared" si="134"/>
        <v>Ta_Fn_KIB_C_Sensus</v>
      </c>
      <c r="AC1042" s="79" t="str">
        <f t="shared" si="135"/>
        <v/>
      </c>
      <c r="AD1042" s="79">
        <f>ROWS($B$13:B1042)</f>
        <v>1030</v>
      </c>
      <c r="AE1042" s="79">
        <f>IF(W1042='kk4-7'!$A$1, AD1042, "")</f>
        <v>1030</v>
      </c>
      <c r="AF1042" s="79" t="str">
        <f t="shared" si="136"/>
        <v/>
      </c>
    </row>
    <row r="1043" spans="1:32" x14ac:dyDescent="0.25">
      <c r="A1043" s="122">
        <f t="shared" si="137"/>
        <v>1031</v>
      </c>
      <c r="B1043" s="80" t="s">
        <v>2036</v>
      </c>
      <c r="C1043" s="122">
        <v>3</v>
      </c>
      <c r="D1043" s="79" t="s">
        <v>1998</v>
      </c>
      <c r="E1043" s="79" t="s">
        <v>1999</v>
      </c>
      <c r="F1043" s="120">
        <v>37</v>
      </c>
      <c r="G1043" s="79">
        <v>2013</v>
      </c>
      <c r="H1043" s="81" t="s">
        <v>2037</v>
      </c>
      <c r="J1043" s="81" t="s">
        <v>2038</v>
      </c>
      <c r="K1043" s="79" t="s">
        <v>2001</v>
      </c>
      <c r="L1043" s="116">
        <v>50</v>
      </c>
      <c r="M1043" s="79" t="s">
        <v>2002</v>
      </c>
      <c r="N1043" s="79" t="s">
        <v>149</v>
      </c>
      <c r="O1043" s="166">
        <v>1</v>
      </c>
      <c r="P1043" s="83">
        <v>128555000</v>
      </c>
      <c r="Q1043" s="79" t="s">
        <v>2039</v>
      </c>
      <c r="S1043" s="122">
        <v>1</v>
      </c>
      <c r="V1043" s="79" t="str">
        <f>IF(AND(C1043=2, T1043&lt;&gt;""), _xlfn.IFNA(VLOOKUP(T1043,'kk1'!$B$10:$C$109, 2, FALSE), ""), "")</f>
        <v/>
      </c>
      <c r="X1043" s="79" t="str">
        <f t="shared" si="130"/>
        <v/>
      </c>
      <c r="Y1043" s="79" t="str">
        <f t="shared" si="131"/>
        <v>Belum diisi</v>
      </c>
      <c r="Z1043" s="79">
        <f t="shared" si="132"/>
        <v>0</v>
      </c>
      <c r="AA1043" s="79" t="str">
        <f t="shared" si="133"/>
        <v/>
      </c>
      <c r="AB1043" s="79" t="str">
        <f t="shared" si="134"/>
        <v>Ta_Fn_KIB_C_Sensus</v>
      </c>
      <c r="AC1043" s="79" t="str">
        <f t="shared" si="135"/>
        <v/>
      </c>
      <c r="AD1043" s="79">
        <f>ROWS($B$13:B1043)</f>
        <v>1031</v>
      </c>
      <c r="AE1043" s="79">
        <f>IF(W1043='kk4-7'!$A$1, AD1043, "")</f>
        <v>1031</v>
      </c>
      <c r="AF1043" s="79" t="str">
        <f t="shared" si="136"/>
        <v/>
      </c>
    </row>
    <row r="1044" spans="1:32" x14ac:dyDescent="0.25">
      <c r="A1044" s="122">
        <f t="shared" si="137"/>
        <v>1032</v>
      </c>
      <c r="B1044" s="80" t="s">
        <v>2040</v>
      </c>
      <c r="C1044" s="122">
        <v>3</v>
      </c>
      <c r="D1044" s="79" t="s">
        <v>1998</v>
      </c>
      <c r="E1044" s="79" t="s">
        <v>1999</v>
      </c>
      <c r="F1044" s="120">
        <v>38</v>
      </c>
      <c r="G1044" s="79">
        <v>2013</v>
      </c>
      <c r="H1044" s="81" t="s">
        <v>2041</v>
      </c>
      <c r="J1044" s="81" t="s">
        <v>2042</v>
      </c>
      <c r="K1044" s="79" t="s">
        <v>2001</v>
      </c>
      <c r="L1044" s="116">
        <v>50</v>
      </c>
      <c r="M1044" s="79" t="s">
        <v>2002</v>
      </c>
      <c r="N1044" s="79" t="s">
        <v>149</v>
      </c>
      <c r="O1044" s="166">
        <v>1</v>
      </c>
      <c r="P1044" s="83">
        <v>128860000</v>
      </c>
      <c r="Q1044" s="79" t="s">
        <v>2043</v>
      </c>
      <c r="S1044" s="122">
        <v>1</v>
      </c>
      <c r="V1044" s="79" t="str">
        <f>IF(AND(C1044=2, T1044&lt;&gt;""), _xlfn.IFNA(VLOOKUP(T1044,'kk1'!$B$10:$C$109, 2, FALSE), ""), "")</f>
        <v/>
      </c>
      <c r="X1044" s="79" t="str">
        <f t="shared" si="130"/>
        <v/>
      </c>
      <c r="Y1044" s="79" t="str">
        <f t="shared" si="131"/>
        <v>Belum diisi</v>
      </c>
      <c r="Z1044" s="79">
        <f t="shared" si="132"/>
        <v>0</v>
      </c>
      <c r="AA1044" s="79" t="str">
        <f t="shared" si="133"/>
        <v/>
      </c>
      <c r="AB1044" s="79" t="str">
        <f t="shared" si="134"/>
        <v>Ta_Fn_KIB_C_Sensus</v>
      </c>
      <c r="AC1044" s="79" t="str">
        <f t="shared" si="135"/>
        <v/>
      </c>
      <c r="AD1044" s="79">
        <f>ROWS($B$13:B1044)</f>
        <v>1032</v>
      </c>
      <c r="AE1044" s="79">
        <f>IF(W1044='kk4-7'!$A$1, AD1044, "")</f>
        <v>1032</v>
      </c>
      <c r="AF1044" s="79" t="str">
        <f t="shared" si="136"/>
        <v/>
      </c>
    </row>
    <row r="1045" spans="1:32" x14ac:dyDescent="0.25">
      <c r="A1045" s="122">
        <f t="shared" si="137"/>
        <v>1033</v>
      </c>
      <c r="B1045" s="80" t="s">
        <v>2044</v>
      </c>
      <c r="C1045" s="122">
        <v>3</v>
      </c>
      <c r="D1045" s="79" t="s">
        <v>1998</v>
      </c>
      <c r="E1045" s="79" t="s">
        <v>1999</v>
      </c>
      <c r="F1045" s="120">
        <v>39</v>
      </c>
      <c r="G1045" s="79">
        <v>2013</v>
      </c>
      <c r="H1045" s="81" t="s">
        <v>2045</v>
      </c>
      <c r="J1045" s="81" t="s">
        <v>2046</v>
      </c>
      <c r="K1045" s="79" t="s">
        <v>2001</v>
      </c>
      <c r="L1045" s="116">
        <v>50</v>
      </c>
      <c r="M1045" s="79" t="s">
        <v>2002</v>
      </c>
      <c r="N1045" s="79" t="s">
        <v>149</v>
      </c>
      <c r="O1045" s="166">
        <v>1</v>
      </c>
      <c r="P1045" s="83">
        <v>128842000</v>
      </c>
      <c r="Q1045" s="79" t="s">
        <v>2047</v>
      </c>
      <c r="S1045" s="122">
        <v>1</v>
      </c>
      <c r="V1045" s="79" t="str">
        <f>IF(AND(C1045=2, T1045&lt;&gt;""), _xlfn.IFNA(VLOOKUP(T1045,'kk1'!$B$10:$C$109, 2, FALSE), ""), "")</f>
        <v/>
      </c>
      <c r="X1045" s="79" t="str">
        <f t="shared" si="130"/>
        <v/>
      </c>
      <c r="Y1045" s="79" t="str">
        <f t="shared" si="131"/>
        <v>Belum diisi</v>
      </c>
      <c r="Z1045" s="79">
        <f t="shared" si="132"/>
        <v>0</v>
      </c>
      <c r="AA1045" s="79" t="str">
        <f t="shared" si="133"/>
        <v/>
      </c>
      <c r="AB1045" s="79" t="str">
        <f t="shared" si="134"/>
        <v>Ta_Fn_KIB_C_Sensus</v>
      </c>
      <c r="AC1045" s="79" t="str">
        <f t="shared" si="135"/>
        <v/>
      </c>
      <c r="AD1045" s="79">
        <f>ROWS($B$13:B1045)</f>
        <v>1033</v>
      </c>
      <c r="AE1045" s="79">
        <f>IF(W1045='kk4-7'!$A$1, AD1045, "")</f>
        <v>1033</v>
      </c>
      <c r="AF1045" s="79" t="str">
        <f t="shared" si="136"/>
        <v/>
      </c>
    </row>
    <row r="1046" spans="1:32" x14ac:dyDescent="0.25">
      <c r="A1046" s="122">
        <f t="shared" si="137"/>
        <v>1034</v>
      </c>
      <c r="B1046" s="80" t="s">
        <v>2048</v>
      </c>
      <c r="C1046" s="122">
        <v>3</v>
      </c>
      <c r="D1046" s="79" t="s">
        <v>1998</v>
      </c>
      <c r="E1046" s="79" t="s">
        <v>1999</v>
      </c>
      <c r="F1046" s="120">
        <v>40</v>
      </c>
      <c r="G1046" s="79">
        <v>2013</v>
      </c>
      <c r="H1046" s="81" t="s">
        <v>2049</v>
      </c>
      <c r="J1046" s="81" t="s">
        <v>2050</v>
      </c>
      <c r="K1046" s="79" t="s">
        <v>2001</v>
      </c>
      <c r="L1046" s="116">
        <v>50</v>
      </c>
      <c r="M1046" s="79" t="s">
        <v>2002</v>
      </c>
      <c r="N1046" s="79" t="s">
        <v>149</v>
      </c>
      <c r="O1046" s="166">
        <v>1</v>
      </c>
      <c r="P1046" s="83">
        <v>128526000</v>
      </c>
      <c r="Q1046" s="79" t="s">
        <v>2051</v>
      </c>
      <c r="S1046" s="122">
        <v>1</v>
      </c>
      <c r="V1046" s="79" t="str">
        <f>IF(AND(C1046=2, T1046&lt;&gt;""), _xlfn.IFNA(VLOOKUP(T1046,'kk1'!$B$10:$C$109, 2, FALSE), ""), "")</f>
        <v/>
      </c>
      <c r="X1046" s="79" t="str">
        <f t="shared" si="130"/>
        <v/>
      </c>
      <c r="Y1046" s="79" t="str">
        <f t="shared" si="131"/>
        <v>Belum diisi</v>
      </c>
      <c r="Z1046" s="79">
        <f t="shared" si="132"/>
        <v>0</v>
      </c>
      <c r="AA1046" s="79" t="str">
        <f t="shared" si="133"/>
        <v/>
      </c>
      <c r="AB1046" s="79" t="str">
        <f t="shared" si="134"/>
        <v>Ta_Fn_KIB_C_Sensus</v>
      </c>
      <c r="AC1046" s="79" t="str">
        <f t="shared" si="135"/>
        <v/>
      </c>
      <c r="AD1046" s="79">
        <f>ROWS($B$13:B1046)</f>
        <v>1034</v>
      </c>
      <c r="AE1046" s="79">
        <f>IF(W1046='kk4-7'!$A$1, AD1046, "")</f>
        <v>1034</v>
      </c>
      <c r="AF1046" s="79" t="str">
        <f t="shared" si="136"/>
        <v/>
      </c>
    </row>
    <row r="1047" spans="1:32" x14ac:dyDescent="0.25">
      <c r="A1047" s="122">
        <f t="shared" si="137"/>
        <v>1035</v>
      </c>
      <c r="B1047" s="80" t="s">
        <v>2052</v>
      </c>
      <c r="C1047" s="122">
        <v>3</v>
      </c>
      <c r="D1047" s="79" t="s">
        <v>1998</v>
      </c>
      <c r="E1047" s="79" t="s">
        <v>1999</v>
      </c>
      <c r="F1047" s="120">
        <v>41</v>
      </c>
      <c r="G1047" s="79">
        <v>2015</v>
      </c>
      <c r="H1047" s="81" t="s">
        <v>2053</v>
      </c>
      <c r="J1047" s="81" t="s">
        <v>2054</v>
      </c>
      <c r="K1047" s="79" t="s">
        <v>2001</v>
      </c>
      <c r="L1047" s="116">
        <v>896</v>
      </c>
      <c r="M1047" s="79" t="s">
        <v>2002</v>
      </c>
      <c r="N1047" s="79" t="s">
        <v>149</v>
      </c>
      <c r="O1047" s="166">
        <v>1</v>
      </c>
      <c r="P1047" s="83">
        <v>3232613000</v>
      </c>
      <c r="Q1047" s="79" t="s">
        <v>2055</v>
      </c>
      <c r="S1047" s="122">
        <v>1</v>
      </c>
      <c r="V1047" s="79" t="str">
        <f>IF(AND(C1047=2, T1047&lt;&gt;""), _xlfn.IFNA(VLOOKUP(T1047,'kk1'!$B$10:$C$109, 2, FALSE), ""), "")</f>
        <v/>
      </c>
      <c r="X1047" s="79" t="str">
        <f t="shared" si="130"/>
        <v/>
      </c>
      <c r="Y1047" s="79" t="str">
        <f t="shared" si="131"/>
        <v>Belum diisi</v>
      </c>
      <c r="Z1047" s="79">
        <f t="shared" si="132"/>
        <v>0</v>
      </c>
      <c r="AA1047" s="79" t="str">
        <f t="shared" si="133"/>
        <v/>
      </c>
      <c r="AB1047" s="79" t="str">
        <f t="shared" si="134"/>
        <v>Ta_Fn_KIB_C_Sensus</v>
      </c>
      <c r="AC1047" s="79" t="str">
        <f t="shared" si="135"/>
        <v/>
      </c>
      <c r="AD1047" s="79">
        <f>ROWS($B$13:B1047)</f>
        <v>1035</v>
      </c>
      <c r="AE1047" s="79">
        <f>IF(W1047='kk4-7'!$A$1, AD1047, "")</f>
        <v>1035</v>
      </c>
      <c r="AF1047" s="79" t="str">
        <f t="shared" si="136"/>
        <v/>
      </c>
    </row>
    <row r="1048" spans="1:32" x14ac:dyDescent="0.25">
      <c r="A1048" s="122">
        <f t="shared" si="137"/>
        <v>1036</v>
      </c>
      <c r="B1048" s="80" t="s">
        <v>2056</v>
      </c>
      <c r="C1048" s="122">
        <v>3</v>
      </c>
      <c r="D1048" s="79" t="s">
        <v>1998</v>
      </c>
      <c r="E1048" s="79" t="s">
        <v>1999</v>
      </c>
      <c r="F1048" s="120">
        <v>42</v>
      </c>
      <c r="G1048" s="79">
        <v>2021</v>
      </c>
      <c r="H1048" s="81" t="s">
        <v>2057</v>
      </c>
      <c r="J1048" s="81" t="s">
        <v>2058</v>
      </c>
      <c r="K1048" s="79" t="s">
        <v>2001</v>
      </c>
      <c r="L1048" s="116">
        <v>80</v>
      </c>
      <c r="M1048" s="79" t="s">
        <v>2002</v>
      </c>
      <c r="N1048" s="79" t="s">
        <v>149</v>
      </c>
      <c r="O1048" s="166">
        <v>1</v>
      </c>
      <c r="P1048" s="83">
        <v>289590000</v>
      </c>
      <c r="Q1048" s="79" t="s">
        <v>2059</v>
      </c>
      <c r="S1048" s="122">
        <v>1</v>
      </c>
      <c r="V1048" s="79" t="str">
        <f>IF(AND(C1048=2, T1048&lt;&gt;""), _xlfn.IFNA(VLOOKUP(T1048,'kk1'!$B$10:$C$109, 2, FALSE), ""), "")</f>
        <v/>
      </c>
      <c r="X1048" s="79" t="str">
        <f t="shared" si="130"/>
        <v/>
      </c>
      <c r="Y1048" s="79" t="str">
        <f t="shared" si="131"/>
        <v>Belum diisi</v>
      </c>
      <c r="Z1048" s="79">
        <f t="shared" si="132"/>
        <v>0</v>
      </c>
      <c r="AA1048" s="79" t="str">
        <f t="shared" si="133"/>
        <v/>
      </c>
      <c r="AB1048" s="79" t="str">
        <f t="shared" si="134"/>
        <v>Ta_Fn_KIB_C_Sensus</v>
      </c>
      <c r="AC1048" s="79" t="str">
        <f t="shared" si="135"/>
        <v/>
      </c>
      <c r="AD1048" s="79">
        <f>ROWS($B$13:B1048)</f>
        <v>1036</v>
      </c>
      <c r="AE1048" s="79">
        <f>IF(W1048='kk4-7'!$A$1, AD1048, "")</f>
        <v>1036</v>
      </c>
      <c r="AF1048" s="79" t="str">
        <f t="shared" si="136"/>
        <v/>
      </c>
    </row>
    <row r="1049" spans="1:32" x14ac:dyDescent="0.25">
      <c r="A1049" s="122">
        <f t="shared" si="137"/>
        <v>1037</v>
      </c>
      <c r="B1049" s="80" t="s">
        <v>2060</v>
      </c>
      <c r="C1049" s="122">
        <v>3</v>
      </c>
      <c r="D1049" s="79" t="s">
        <v>2061</v>
      </c>
      <c r="E1049" s="79" t="s">
        <v>2062</v>
      </c>
      <c r="F1049" s="120">
        <v>1</v>
      </c>
      <c r="G1049" s="79">
        <v>2016</v>
      </c>
      <c r="H1049" s="81" t="s">
        <v>2063</v>
      </c>
      <c r="J1049" s="81" t="s">
        <v>2064</v>
      </c>
      <c r="L1049" s="116">
        <v>254</v>
      </c>
      <c r="M1049" s="79" t="s">
        <v>2002</v>
      </c>
      <c r="N1049" s="79" t="s">
        <v>149</v>
      </c>
      <c r="O1049" s="166">
        <v>1</v>
      </c>
      <c r="P1049" s="83">
        <v>148468000</v>
      </c>
      <c r="Q1049" s="79" t="s">
        <v>2065</v>
      </c>
      <c r="S1049" s="122">
        <v>1</v>
      </c>
      <c r="V1049" s="79" t="str">
        <f>IF(AND(C1049=2, T1049&lt;&gt;""), _xlfn.IFNA(VLOOKUP(T1049,'kk1'!$B$10:$C$109, 2, FALSE), ""), "")</f>
        <v/>
      </c>
      <c r="X1049" s="79" t="str">
        <f t="shared" si="130"/>
        <v/>
      </c>
      <c r="Y1049" s="79" t="str">
        <f t="shared" si="131"/>
        <v>Belum diisi</v>
      </c>
      <c r="Z1049" s="79">
        <f t="shared" si="132"/>
        <v>0</v>
      </c>
      <c r="AA1049" s="79" t="str">
        <f t="shared" si="133"/>
        <v/>
      </c>
      <c r="AB1049" s="79" t="str">
        <f t="shared" si="134"/>
        <v>Ta_Fn_KIB_C_Sensus</v>
      </c>
      <c r="AC1049" s="79" t="str">
        <f t="shared" si="135"/>
        <v/>
      </c>
      <c r="AD1049" s="79">
        <f>ROWS($B$13:B1049)</f>
        <v>1037</v>
      </c>
      <c r="AE1049" s="79">
        <f>IF(W1049='kk4-7'!$A$1, AD1049, "")</f>
        <v>1037</v>
      </c>
      <c r="AF1049" s="79" t="str">
        <f t="shared" si="136"/>
        <v/>
      </c>
    </row>
    <row r="1050" spans="1:32" x14ac:dyDescent="0.25">
      <c r="A1050" s="122">
        <f t="shared" si="137"/>
        <v>1038</v>
      </c>
      <c r="B1050" s="80" t="s">
        <v>2066</v>
      </c>
      <c r="C1050" s="122">
        <v>3</v>
      </c>
      <c r="D1050" s="79" t="s">
        <v>2061</v>
      </c>
      <c r="E1050" s="79" t="s">
        <v>2062</v>
      </c>
      <c r="F1050" s="120">
        <v>2</v>
      </c>
      <c r="G1050" s="79">
        <v>2018</v>
      </c>
      <c r="H1050" s="81" t="s">
        <v>2037</v>
      </c>
      <c r="L1050" s="116">
        <v>15</v>
      </c>
      <c r="M1050" s="79" t="s">
        <v>2002</v>
      </c>
      <c r="N1050" s="79" t="s">
        <v>149</v>
      </c>
      <c r="O1050" s="166">
        <v>1</v>
      </c>
      <c r="P1050" s="83">
        <v>8737140</v>
      </c>
      <c r="Q1050" s="79" t="s">
        <v>2067</v>
      </c>
      <c r="S1050" s="122">
        <v>1</v>
      </c>
      <c r="V1050" s="79" t="str">
        <f>IF(AND(C1050=2, T1050&lt;&gt;""), _xlfn.IFNA(VLOOKUP(T1050,'kk1'!$B$10:$C$109, 2, FALSE), ""), "")</f>
        <v/>
      </c>
      <c r="X1050" s="79" t="str">
        <f t="shared" si="130"/>
        <v/>
      </c>
      <c r="Y1050" s="79" t="str">
        <f t="shared" si="131"/>
        <v>Belum diisi</v>
      </c>
      <c r="Z1050" s="79">
        <f t="shared" si="132"/>
        <v>0</v>
      </c>
      <c r="AA1050" s="79" t="str">
        <f t="shared" si="133"/>
        <v/>
      </c>
      <c r="AB1050" s="79" t="str">
        <f t="shared" si="134"/>
        <v>Ta_Fn_KIB_C_Sensus</v>
      </c>
      <c r="AC1050" s="79" t="str">
        <f t="shared" si="135"/>
        <v/>
      </c>
      <c r="AD1050" s="79">
        <f>ROWS($B$13:B1050)</f>
        <v>1038</v>
      </c>
      <c r="AE1050" s="79">
        <f>IF(W1050='kk4-7'!$A$1, AD1050, "")</f>
        <v>1038</v>
      </c>
      <c r="AF1050" s="79" t="str">
        <f t="shared" si="136"/>
        <v/>
      </c>
    </row>
    <row r="1051" spans="1:32" x14ac:dyDescent="0.25">
      <c r="A1051" s="122">
        <f t="shared" si="137"/>
        <v>1039</v>
      </c>
      <c r="B1051" s="80" t="s">
        <v>2068</v>
      </c>
      <c r="C1051" s="122">
        <v>3</v>
      </c>
      <c r="D1051" s="79" t="s">
        <v>2061</v>
      </c>
      <c r="E1051" s="79" t="s">
        <v>2062</v>
      </c>
      <c r="F1051" s="120">
        <v>3</v>
      </c>
      <c r="G1051" s="79">
        <v>2018</v>
      </c>
      <c r="H1051" s="81" t="s">
        <v>2045</v>
      </c>
      <c r="L1051" s="116">
        <v>15</v>
      </c>
      <c r="M1051" s="79" t="s">
        <v>2002</v>
      </c>
      <c r="N1051" s="79" t="s">
        <v>149</v>
      </c>
      <c r="O1051" s="166">
        <v>1</v>
      </c>
      <c r="P1051" s="83">
        <v>12797040</v>
      </c>
      <c r="Q1051" s="79" t="s">
        <v>2069</v>
      </c>
      <c r="S1051" s="122">
        <v>1</v>
      </c>
      <c r="V1051" s="79" t="str">
        <f>IF(AND(C1051=2, T1051&lt;&gt;""), _xlfn.IFNA(VLOOKUP(T1051,'kk1'!$B$10:$C$109, 2, FALSE), ""), "")</f>
        <v/>
      </c>
      <c r="X1051" s="79" t="str">
        <f t="shared" si="130"/>
        <v/>
      </c>
      <c r="Y1051" s="79" t="str">
        <f t="shared" si="131"/>
        <v>Belum diisi</v>
      </c>
      <c r="Z1051" s="79">
        <f t="shared" si="132"/>
        <v>0</v>
      </c>
      <c r="AA1051" s="79" t="str">
        <f t="shared" si="133"/>
        <v/>
      </c>
      <c r="AB1051" s="79" t="str">
        <f t="shared" si="134"/>
        <v>Ta_Fn_KIB_C_Sensus</v>
      </c>
      <c r="AC1051" s="79" t="str">
        <f t="shared" si="135"/>
        <v/>
      </c>
      <c r="AD1051" s="79">
        <f>ROWS($B$13:B1051)</f>
        <v>1039</v>
      </c>
      <c r="AE1051" s="79">
        <f>IF(W1051='kk4-7'!$A$1, AD1051, "")</f>
        <v>1039</v>
      </c>
      <c r="AF1051" s="79" t="str">
        <f t="shared" si="136"/>
        <v/>
      </c>
    </row>
    <row r="1052" spans="1:32" x14ac:dyDescent="0.25">
      <c r="A1052" s="122">
        <f t="shared" si="137"/>
        <v>1040</v>
      </c>
      <c r="B1052" s="80" t="s">
        <v>2070</v>
      </c>
      <c r="C1052" s="122">
        <v>3</v>
      </c>
      <c r="D1052" s="79" t="s">
        <v>2061</v>
      </c>
      <c r="E1052" s="79" t="s">
        <v>2062</v>
      </c>
      <c r="F1052" s="120">
        <v>5</v>
      </c>
      <c r="G1052" s="79">
        <v>2018</v>
      </c>
      <c r="H1052" s="81" t="s">
        <v>2041</v>
      </c>
      <c r="L1052" s="116">
        <v>0</v>
      </c>
      <c r="M1052" s="79" t="s">
        <v>2002</v>
      </c>
      <c r="N1052" s="79" t="s">
        <v>149</v>
      </c>
      <c r="O1052" s="166">
        <v>1</v>
      </c>
      <c r="P1052" s="83">
        <v>13347140</v>
      </c>
      <c r="Q1052" s="79" t="s">
        <v>2071</v>
      </c>
      <c r="S1052" s="122">
        <v>1</v>
      </c>
      <c r="V1052" s="79" t="str">
        <f>IF(AND(C1052=2, T1052&lt;&gt;""), _xlfn.IFNA(VLOOKUP(T1052,'kk1'!$B$10:$C$109, 2, FALSE), ""), "")</f>
        <v/>
      </c>
      <c r="X1052" s="79" t="str">
        <f t="shared" si="130"/>
        <v/>
      </c>
      <c r="Y1052" s="79" t="str">
        <f t="shared" si="131"/>
        <v>Belum diisi</v>
      </c>
      <c r="Z1052" s="79">
        <f t="shared" si="132"/>
        <v>0</v>
      </c>
      <c r="AA1052" s="79" t="str">
        <f t="shared" si="133"/>
        <v/>
      </c>
      <c r="AB1052" s="79" t="str">
        <f t="shared" si="134"/>
        <v>Ta_Fn_KIB_C_Sensus</v>
      </c>
      <c r="AC1052" s="79" t="str">
        <f t="shared" si="135"/>
        <v/>
      </c>
      <c r="AD1052" s="79">
        <f>ROWS($B$13:B1052)</f>
        <v>1040</v>
      </c>
      <c r="AE1052" s="79">
        <f>IF(W1052='kk4-7'!$A$1, AD1052, "")</f>
        <v>1040</v>
      </c>
      <c r="AF1052" s="79" t="str">
        <f t="shared" si="136"/>
        <v/>
      </c>
    </row>
    <row r="1053" spans="1:32" x14ac:dyDescent="0.25">
      <c r="A1053" s="122">
        <f t="shared" si="137"/>
        <v>1041</v>
      </c>
      <c r="B1053" s="80" t="s">
        <v>2072</v>
      </c>
      <c r="C1053" s="122">
        <v>3</v>
      </c>
      <c r="D1053" s="79" t="s">
        <v>2061</v>
      </c>
      <c r="E1053" s="79" t="s">
        <v>2062</v>
      </c>
      <c r="F1053" s="120">
        <v>6</v>
      </c>
      <c r="G1053" s="79">
        <v>2018</v>
      </c>
      <c r="H1053" s="81" t="s">
        <v>2033</v>
      </c>
      <c r="L1053" s="116">
        <v>0</v>
      </c>
      <c r="M1053" s="79" t="s">
        <v>2002</v>
      </c>
      <c r="N1053" s="79" t="s">
        <v>149</v>
      </c>
      <c r="O1053" s="166">
        <v>1</v>
      </c>
      <c r="P1053" s="83">
        <v>13631340</v>
      </c>
      <c r="Q1053" s="79" t="s">
        <v>2073</v>
      </c>
      <c r="S1053" s="122">
        <v>1</v>
      </c>
      <c r="V1053" s="79" t="str">
        <f>IF(AND(C1053=2, T1053&lt;&gt;""), _xlfn.IFNA(VLOOKUP(T1053,'kk1'!$B$10:$C$109, 2, FALSE), ""), "")</f>
        <v/>
      </c>
      <c r="X1053" s="79" t="str">
        <f t="shared" si="130"/>
        <v/>
      </c>
      <c r="Y1053" s="79" t="str">
        <f t="shared" si="131"/>
        <v>Belum diisi</v>
      </c>
      <c r="Z1053" s="79">
        <f t="shared" si="132"/>
        <v>0</v>
      </c>
      <c r="AA1053" s="79" t="str">
        <f t="shared" si="133"/>
        <v/>
      </c>
      <c r="AB1053" s="79" t="str">
        <f t="shared" si="134"/>
        <v>Ta_Fn_KIB_C_Sensus</v>
      </c>
      <c r="AC1053" s="79" t="str">
        <f t="shared" si="135"/>
        <v/>
      </c>
      <c r="AD1053" s="79">
        <f>ROWS($B$13:B1053)</f>
        <v>1041</v>
      </c>
      <c r="AE1053" s="79">
        <f>IF(W1053='kk4-7'!$A$1, AD1053, "")</f>
        <v>1041</v>
      </c>
      <c r="AF1053" s="79" t="str">
        <f t="shared" si="136"/>
        <v/>
      </c>
    </row>
    <row r="1054" spans="1:32" x14ac:dyDescent="0.25">
      <c r="A1054" s="122">
        <f t="shared" si="137"/>
        <v>1042</v>
      </c>
      <c r="B1054" s="80" t="s">
        <v>2074</v>
      </c>
      <c r="C1054" s="122">
        <v>3</v>
      </c>
      <c r="D1054" s="79" t="s">
        <v>2075</v>
      </c>
      <c r="E1054" s="79" t="s">
        <v>2076</v>
      </c>
      <c r="F1054" s="120">
        <v>1</v>
      </c>
      <c r="G1054" s="79">
        <v>2017</v>
      </c>
      <c r="H1054" s="81" t="s">
        <v>2077</v>
      </c>
      <c r="J1054" s="81" t="s">
        <v>2078</v>
      </c>
      <c r="K1054" s="79" t="s">
        <v>2001</v>
      </c>
      <c r="L1054" s="116">
        <v>50</v>
      </c>
      <c r="M1054" s="79" t="s">
        <v>2002</v>
      </c>
      <c r="N1054" s="79" t="s">
        <v>149</v>
      </c>
      <c r="O1054" s="166">
        <v>1</v>
      </c>
      <c r="P1054" s="83">
        <v>190386000</v>
      </c>
      <c r="Q1054" s="79" t="s">
        <v>2079</v>
      </c>
      <c r="S1054" s="122">
        <v>1</v>
      </c>
      <c r="V1054" s="79" t="str">
        <f>IF(AND(C1054=2, T1054&lt;&gt;""), _xlfn.IFNA(VLOOKUP(T1054,'kk1'!$B$10:$C$109, 2, FALSE), ""), "")</f>
        <v/>
      </c>
      <c r="X1054" s="79" t="str">
        <f t="shared" si="130"/>
        <v/>
      </c>
      <c r="Y1054" s="79" t="str">
        <f t="shared" si="131"/>
        <v>Belum diisi</v>
      </c>
      <c r="Z1054" s="79">
        <f t="shared" si="132"/>
        <v>0</v>
      </c>
      <c r="AA1054" s="79" t="str">
        <f t="shared" si="133"/>
        <v/>
      </c>
      <c r="AB1054" s="79" t="str">
        <f t="shared" si="134"/>
        <v>Ta_Fn_KIB_C_Sensus</v>
      </c>
      <c r="AC1054" s="79" t="str">
        <f t="shared" si="135"/>
        <v/>
      </c>
      <c r="AD1054" s="79">
        <f>ROWS($B$13:B1054)</f>
        <v>1042</v>
      </c>
      <c r="AE1054" s="79">
        <f>IF(W1054='kk4-7'!$A$1, AD1054, "")</f>
        <v>1042</v>
      </c>
      <c r="AF1054" s="79" t="str">
        <f t="shared" si="136"/>
        <v/>
      </c>
    </row>
    <row r="1055" spans="1:32" x14ac:dyDescent="0.25">
      <c r="A1055" s="122">
        <f t="shared" si="137"/>
        <v>1043</v>
      </c>
      <c r="B1055" s="80" t="s">
        <v>2080</v>
      </c>
      <c r="C1055" s="122">
        <v>3</v>
      </c>
      <c r="D1055" s="79" t="s">
        <v>2081</v>
      </c>
      <c r="E1055" s="79" t="s">
        <v>2082</v>
      </c>
      <c r="F1055" s="120">
        <v>1</v>
      </c>
      <c r="G1055" s="79">
        <v>2019</v>
      </c>
      <c r="H1055" s="81" t="s">
        <v>2083</v>
      </c>
      <c r="L1055" s="116">
        <v>0</v>
      </c>
      <c r="M1055" s="79" t="s">
        <v>2002</v>
      </c>
      <c r="N1055" s="79" t="s">
        <v>344</v>
      </c>
      <c r="O1055" s="166">
        <v>1</v>
      </c>
      <c r="P1055" s="83">
        <v>200000000</v>
      </c>
      <c r="Q1055" s="79" t="s">
        <v>2084</v>
      </c>
      <c r="S1055" s="122">
        <v>1</v>
      </c>
      <c r="V1055" s="79" t="str">
        <f>IF(AND(C1055=2, T1055&lt;&gt;""), _xlfn.IFNA(VLOOKUP(T1055,'kk1'!$B$10:$C$109, 2, FALSE), ""), "")</f>
        <v/>
      </c>
      <c r="X1055" s="79" t="str">
        <f t="shared" si="130"/>
        <v/>
      </c>
      <c r="Y1055" s="79" t="str">
        <f t="shared" si="131"/>
        <v>Belum diisi</v>
      </c>
      <c r="Z1055" s="79">
        <f t="shared" si="132"/>
        <v>0</v>
      </c>
      <c r="AA1055" s="79" t="str">
        <f t="shared" si="133"/>
        <v/>
      </c>
      <c r="AB1055" s="79" t="str">
        <f t="shared" si="134"/>
        <v>Ta_Fn_KIB_C_Sensus</v>
      </c>
      <c r="AC1055" s="79" t="str">
        <f t="shared" si="135"/>
        <v/>
      </c>
      <c r="AD1055" s="79">
        <f>ROWS($B$13:B1055)</f>
        <v>1043</v>
      </c>
      <c r="AE1055" s="79">
        <f>IF(W1055='kk4-7'!$A$1, AD1055, "")</f>
        <v>1043</v>
      </c>
      <c r="AF1055" s="79" t="str">
        <f t="shared" si="136"/>
        <v/>
      </c>
    </row>
    <row r="1056" spans="1:32" x14ac:dyDescent="0.25">
      <c r="A1056" s="122">
        <f t="shared" si="137"/>
        <v>1044</v>
      </c>
      <c r="B1056" s="80" t="s">
        <v>2085</v>
      </c>
      <c r="C1056" s="122">
        <v>3</v>
      </c>
      <c r="D1056" s="79" t="s">
        <v>2081</v>
      </c>
      <c r="E1056" s="79" t="s">
        <v>2082</v>
      </c>
      <c r="F1056" s="120">
        <v>2</v>
      </c>
      <c r="G1056" s="79">
        <v>2020</v>
      </c>
      <c r="H1056" s="81" t="s">
        <v>2086</v>
      </c>
      <c r="K1056" s="79" t="s">
        <v>2001</v>
      </c>
      <c r="L1056" s="116">
        <v>40</v>
      </c>
      <c r="M1056" s="79" t="s">
        <v>2002</v>
      </c>
      <c r="N1056" s="79" t="s">
        <v>149</v>
      </c>
      <c r="O1056" s="166">
        <v>1</v>
      </c>
      <c r="P1056" s="83">
        <v>196138500</v>
      </c>
      <c r="Q1056" s="79" t="s">
        <v>2087</v>
      </c>
      <c r="S1056" s="122">
        <v>1</v>
      </c>
      <c r="V1056" s="79" t="str">
        <f>IF(AND(C1056=2, T1056&lt;&gt;""), _xlfn.IFNA(VLOOKUP(T1056,'kk1'!$B$10:$C$109, 2, FALSE), ""), "")</f>
        <v/>
      </c>
      <c r="X1056" s="79" t="str">
        <f t="shared" si="130"/>
        <v/>
      </c>
      <c r="Y1056" s="79" t="str">
        <f t="shared" si="131"/>
        <v>Belum diisi</v>
      </c>
      <c r="Z1056" s="79">
        <f t="shared" si="132"/>
        <v>0</v>
      </c>
      <c r="AA1056" s="79" t="str">
        <f t="shared" si="133"/>
        <v/>
      </c>
      <c r="AB1056" s="79" t="str">
        <f t="shared" si="134"/>
        <v>Ta_Fn_KIB_C_Sensus</v>
      </c>
      <c r="AC1056" s="79" t="str">
        <f t="shared" si="135"/>
        <v/>
      </c>
      <c r="AD1056" s="79">
        <f>ROWS($B$13:B1056)</f>
        <v>1044</v>
      </c>
      <c r="AE1056" s="79">
        <f>IF(W1056='kk4-7'!$A$1, AD1056, "")</f>
        <v>1044</v>
      </c>
      <c r="AF1056" s="79" t="str">
        <f t="shared" si="136"/>
        <v/>
      </c>
    </row>
    <row r="1057" spans="1:32" x14ac:dyDescent="0.25">
      <c r="A1057" s="122">
        <f t="shared" si="137"/>
        <v>1045</v>
      </c>
      <c r="B1057" s="80" t="s">
        <v>2088</v>
      </c>
      <c r="C1057" s="122">
        <v>3</v>
      </c>
      <c r="D1057" s="79" t="s">
        <v>2089</v>
      </c>
      <c r="E1057" s="79" t="s">
        <v>2090</v>
      </c>
      <c r="F1057" s="120">
        <v>1</v>
      </c>
      <c r="G1057" s="79">
        <v>2015</v>
      </c>
      <c r="H1057" s="81" t="s">
        <v>2005</v>
      </c>
      <c r="J1057" s="81" t="s">
        <v>114</v>
      </c>
      <c r="K1057" s="79" t="s">
        <v>2001</v>
      </c>
      <c r="L1057" s="116">
        <v>18</v>
      </c>
      <c r="M1057" s="79" t="s">
        <v>2002</v>
      </c>
      <c r="N1057" s="79" t="s">
        <v>149</v>
      </c>
      <c r="O1057" s="166">
        <v>1</v>
      </c>
      <c r="P1057" s="83">
        <v>16480000</v>
      </c>
      <c r="Q1057" s="79" t="s">
        <v>2091</v>
      </c>
      <c r="S1057" s="122">
        <v>1</v>
      </c>
      <c r="V1057" s="79" t="str">
        <f>IF(AND(C1057=2, T1057&lt;&gt;""), _xlfn.IFNA(VLOOKUP(T1057,'kk1'!$B$10:$C$109, 2, FALSE), ""), "")</f>
        <v/>
      </c>
      <c r="X1057" s="79" t="str">
        <f t="shared" si="130"/>
        <v/>
      </c>
      <c r="Y1057" s="79" t="str">
        <f t="shared" si="131"/>
        <v>Belum diisi</v>
      </c>
      <c r="Z1057" s="79">
        <f t="shared" si="132"/>
        <v>0</v>
      </c>
      <c r="AA1057" s="79" t="str">
        <f t="shared" si="133"/>
        <v/>
      </c>
      <c r="AB1057" s="79" t="str">
        <f t="shared" si="134"/>
        <v>Ta_Fn_KIB_C_Sensus</v>
      </c>
      <c r="AC1057" s="79" t="str">
        <f t="shared" si="135"/>
        <v/>
      </c>
      <c r="AD1057" s="79">
        <f>ROWS($B$13:B1057)</f>
        <v>1045</v>
      </c>
      <c r="AE1057" s="79">
        <f>IF(W1057='kk4-7'!$A$1, AD1057, "")</f>
        <v>1045</v>
      </c>
      <c r="AF1057" s="79" t="str">
        <f t="shared" si="136"/>
        <v/>
      </c>
    </row>
    <row r="1058" spans="1:32" x14ac:dyDescent="0.25">
      <c r="A1058" s="122">
        <f t="shared" si="137"/>
        <v>1046</v>
      </c>
      <c r="B1058" s="80" t="s">
        <v>2092</v>
      </c>
      <c r="C1058" s="122">
        <v>4</v>
      </c>
      <c r="D1058" s="79" t="s">
        <v>2093</v>
      </c>
      <c r="E1058" s="79" t="s">
        <v>2094</v>
      </c>
      <c r="F1058" s="120">
        <v>1</v>
      </c>
      <c r="G1058" s="79">
        <v>2016</v>
      </c>
      <c r="H1058" s="81" t="s">
        <v>2095</v>
      </c>
      <c r="J1058" s="81" t="s">
        <v>114</v>
      </c>
      <c r="M1058" s="79" t="s">
        <v>2002</v>
      </c>
      <c r="N1058" s="79" t="s">
        <v>149</v>
      </c>
      <c r="O1058" s="166">
        <v>1</v>
      </c>
      <c r="P1058" s="83">
        <v>29708000</v>
      </c>
      <c r="Q1058" s="79" t="s">
        <v>2096</v>
      </c>
      <c r="S1058" s="122">
        <v>1</v>
      </c>
      <c r="V1058" s="79" t="str">
        <f>IF(AND(C1058=2, T1058&lt;&gt;""), _xlfn.IFNA(VLOOKUP(T1058,'kk1'!$B$10:$C$109, 2, FALSE), ""), "")</f>
        <v/>
      </c>
      <c r="X1058" s="79" t="str">
        <f t="shared" si="130"/>
        <v/>
      </c>
      <c r="Y1058" s="79" t="str">
        <f t="shared" si="131"/>
        <v>Belum diisi</v>
      </c>
      <c r="Z1058" s="79">
        <f t="shared" si="132"/>
        <v>0</v>
      </c>
      <c r="AA1058" s="79" t="str">
        <f t="shared" si="133"/>
        <v/>
      </c>
      <c r="AB1058" s="79" t="str">
        <f t="shared" si="134"/>
        <v>Ta_Fn_KIB_D_Sensus</v>
      </c>
      <c r="AC1058" s="79" t="str">
        <f t="shared" si="135"/>
        <v/>
      </c>
      <c r="AD1058" s="79">
        <f>ROWS($B$13:B1058)</f>
        <v>1046</v>
      </c>
      <c r="AE1058" s="79">
        <f>IF(W1058='kk4-7'!$A$1, AD1058, "")</f>
        <v>1046</v>
      </c>
      <c r="AF1058" s="79" t="str">
        <f t="shared" si="136"/>
        <v/>
      </c>
    </row>
    <row r="1059" spans="1:32" x14ac:dyDescent="0.25">
      <c r="A1059" s="122">
        <f t="shared" si="137"/>
        <v>1047</v>
      </c>
      <c r="B1059" s="80" t="s">
        <v>2097</v>
      </c>
      <c r="C1059" s="122">
        <v>4</v>
      </c>
      <c r="D1059" s="79" t="s">
        <v>2098</v>
      </c>
      <c r="E1059" s="79" t="s">
        <v>2099</v>
      </c>
      <c r="F1059" s="120">
        <v>1</v>
      </c>
      <c r="G1059" s="79">
        <v>2010</v>
      </c>
      <c r="J1059" s="81" t="s">
        <v>114</v>
      </c>
      <c r="M1059" s="79" t="s">
        <v>2002</v>
      </c>
      <c r="N1059" s="79" t="s">
        <v>149</v>
      </c>
      <c r="O1059" s="166">
        <v>1</v>
      </c>
      <c r="P1059" s="83">
        <v>3995200</v>
      </c>
      <c r="S1059" s="122">
        <v>1</v>
      </c>
      <c r="V1059" s="79" t="str">
        <f>IF(AND(C1059=2, T1059&lt;&gt;""), _xlfn.IFNA(VLOOKUP(T1059,'kk1'!$B$10:$C$109, 2, FALSE), ""), "")</f>
        <v/>
      </c>
      <c r="X1059" s="79" t="str">
        <f t="shared" si="130"/>
        <v/>
      </c>
      <c r="Y1059" s="79" t="str">
        <f t="shared" si="131"/>
        <v>Belum diisi</v>
      </c>
      <c r="Z1059" s="79">
        <f t="shared" si="132"/>
        <v>0</v>
      </c>
      <c r="AA1059" s="79" t="str">
        <f t="shared" si="133"/>
        <v/>
      </c>
      <c r="AB1059" s="79" t="str">
        <f t="shared" si="134"/>
        <v>Ta_Fn_KIB_D_Sensus</v>
      </c>
      <c r="AC1059" s="79" t="str">
        <f t="shared" si="135"/>
        <v/>
      </c>
      <c r="AD1059" s="79">
        <f>ROWS($B$13:B1059)</f>
        <v>1047</v>
      </c>
      <c r="AE1059" s="79">
        <f>IF(W1059='kk4-7'!$A$1, AD1059, "")</f>
        <v>1047</v>
      </c>
      <c r="AF1059" s="79" t="str">
        <f t="shared" si="136"/>
        <v/>
      </c>
    </row>
    <row r="1060" spans="1:32" x14ac:dyDescent="0.25">
      <c r="A1060" s="122">
        <f t="shared" si="137"/>
        <v>1048</v>
      </c>
      <c r="B1060" s="80" t="s">
        <v>2100</v>
      </c>
      <c r="C1060" s="122">
        <v>4</v>
      </c>
      <c r="D1060" s="79" t="s">
        <v>2098</v>
      </c>
      <c r="E1060" s="79" t="s">
        <v>2099</v>
      </c>
      <c r="F1060" s="120">
        <v>2</v>
      </c>
      <c r="G1060" s="79">
        <v>2013</v>
      </c>
      <c r="J1060" s="81" t="s">
        <v>114</v>
      </c>
      <c r="M1060" s="79" t="s">
        <v>2002</v>
      </c>
      <c r="N1060" s="79" t="s">
        <v>149</v>
      </c>
      <c r="O1060" s="166">
        <v>1</v>
      </c>
      <c r="P1060" s="83">
        <v>1400000</v>
      </c>
      <c r="Q1060" s="79" t="s">
        <v>2101</v>
      </c>
      <c r="S1060" s="122">
        <v>1</v>
      </c>
      <c r="V1060" s="79" t="str">
        <f>IF(AND(C1060=2, T1060&lt;&gt;""), _xlfn.IFNA(VLOOKUP(T1060,'kk1'!$B$10:$C$109, 2, FALSE), ""), "")</f>
        <v/>
      </c>
      <c r="X1060" s="79" t="str">
        <f t="shared" si="130"/>
        <v/>
      </c>
      <c r="Y1060" s="79" t="str">
        <f t="shared" si="131"/>
        <v>Belum diisi</v>
      </c>
      <c r="Z1060" s="79">
        <f t="shared" si="132"/>
        <v>0</v>
      </c>
      <c r="AA1060" s="79" t="str">
        <f t="shared" si="133"/>
        <v/>
      </c>
      <c r="AB1060" s="79" t="str">
        <f t="shared" si="134"/>
        <v>Ta_Fn_KIB_D_Sensus</v>
      </c>
      <c r="AC1060" s="79" t="str">
        <f t="shared" si="135"/>
        <v/>
      </c>
      <c r="AD1060" s="79">
        <f>ROWS($B$13:B1060)</f>
        <v>1048</v>
      </c>
      <c r="AE1060" s="79">
        <f>IF(W1060='kk4-7'!$A$1, AD1060, "")</f>
        <v>1048</v>
      </c>
      <c r="AF1060" s="79" t="str">
        <f t="shared" si="136"/>
        <v/>
      </c>
    </row>
    <row r="1061" spans="1:32" x14ac:dyDescent="0.25">
      <c r="A1061" s="122">
        <f t="shared" si="137"/>
        <v>1049</v>
      </c>
      <c r="B1061" s="80" t="s">
        <v>2102</v>
      </c>
      <c r="C1061" s="122">
        <v>4</v>
      </c>
      <c r="D1061" s="79" t="s">
        <v>2098</v>
      </c>
      <c r="E1061" s="79" t="s">
        <v>2099</v>
      </c>
      <c r="F1061" s="120">
        <v>3</v>
      </c>
      <c r="G1061" s="79">
        <v>2013</v>
      </c>
      <c r="H1061" s="81" t="s">
        <v>2103</v>
      </c>
      <c r="J1061" s="81" t="s">
        <v>114</v>
      </c>
      <c r="M1061" s="79" t="s">
        <v>2002</v>
      </c>
      <c r="N1061" s="79" t="s">
        <v>149</v>
      </c>
      <c r="O1061" s="166">
        <v>1</v>
      </c>
      <c r="P1061" s="83">
        <v>3600000</v>
      </c>
      <c r="Q1061" s="79" t="s">
        <v>2104</v>
      </c>
      <c r="S1061" s="122">
        <v>1</v>
      </c>
      <c r="V1061" s="79" t="str">
        <f>IF(AND(C1061=2, T1061&lt;&gt;""), _xlfn.IFNA(VLOOKUP(T1061,'kk1'!$B$10:$C$109, 2, FALSE), ""), "")</f>
        <v/>
      </c>
      <c r="X1061" s="79" t="str">
        <f t="shared" si="130"/>
        <v/>
      </c>
      <c r="Y1061" s="79" t="str">
        <f t="shared" si="131"/>
        <v>Belum diisi</v>
      </c>
      <c r="Z1061" s="79">
        <f t="shared" si="132"/>
        <v>0</v>
      </c>
      <c r="AA1061" s="79" t="str">
        <f t="shared" si="133"/>
        <v/>
      </c>
      <c r="AB1061" s="79" t="str">
        <f t="shared" si="134"/>
        <v>Ta_Fn_KIB_D_Sensus</v>
      </c>
      <c r="AC1061" s="79" t="str">
        <f t="shared" si="135"/>
        <v/>
      </c>
      <c r="AD1061" s="79">
        <f>ROWS($B$13:B1061)</f>
        <v>1049</v>
      </c>
      <c r="AE1061" s="79">
        <f>IF(W1061='kk4-7'!$A$1, AD1061, "")</f>
        <v>1049</v>
      </c>
      <c r="AF1061" s="79" t="str">
        <f t="shared" si="136"/>
        <v/>
      </c>
    </row>
    <row r="1062" spans="1:32" x14ac:dyDescent="0.25">
      <c r="A1062" s="122">
        <f t="shared" si="137"/>
        <v>1050</v>
      </c>
      <c r="B1062" s="80" t="s">
        <v>2105</v>
      </c>
      <c r="C1062" s="122">
        <v>4</v>
      </c>
      <c r="D1062" s="79" t="s">
        <v>2106</v>
      </c>
      <c r="E1062" s="79" t="s">
        <v>2107</v>
      </c>
      <c r="F1062" s="120">
        <v>2</v>
      </c>
      <c r="G1062" s="79">
        <v>2012</v>
      </c>
      <c r="J1062" s="81" t="s">
        <v>2108</v>
      </c>
      <c r="M1062" s="79" t="s">
        <v>2002</v>
      </c>
      <c r="N1062" s="79" t="s">
        <v>149</v>
      </c>
      <c r="O1062" s="166">
        <v>1</v>
      </c>
      <c r="P1062" s="83">
        <v>26499000</v>
      </c>
      <c r="Q1062" s="79" t="s">
        <v>2109</v>
      </c>
      <c r="S1062" s="122">
        <v>1</v>
      </c>
      <c r="V1062" s="79" t="str">
        <f>IF(AND(C1062=2, T1062&lt;&gt;""), _xlfn.IFNA(VLOOKUP(T1062,'kk1'!$B$10:$C$109, 2, FALSE), ""), "")</f>
        <v/>
      </c>
      <c r="X1062" s="79" t="str">
        <f t="shared" si="130"/>
        <v/>
      </c>
      <c r="Y1062" s="79" t="str">
        <f t="shared" si="131"/>
        <v>Belum diisi</v>
      </c>
      <c r="Z1062" s="79">
        <f t="shared" si="132"/>
        <v>0</v>
      </c>
      <c r="AA1062" s="79" t="str">
        <f t="shared" si="133"/>
        <v/>
      </c>
      <c r="AB1062" s="79" t="str">
        <f t="shared" si="134"/>
        <v>Ta_Fn_KIB_D_Sensus</v>
      </c>
      <c r="AC1062" s="79" t="str">
        <f t="shared" si="135"/>
        <v/>
      </c>
      <c r="AD1062" s="79">
        <f>ROWS($B$13:B1062)</f>
        <v>1050</v>
      </c>
      <c r="AE1062" s="79">
        <f>IF(W1062='kk4-7'!$A$1, AD1062, "")</f>
        <v>1050</v>
      </c>
      <c r="AF1062" s="79" t="str">
        <f t="shared" si="136"/>
        <v/>
      </c>
    </row>
    <row r="1063" spans="1:32" x14ac:dyDescent="0.25">
      <c r="A1063" s="122" t="s">
        <v>110</v>
      </c>
      <c r="V1063" s="79" t="str">
        <f>IF(AND(C1063=2, T1063&lt;&gt;""), _xlfn.IFNA(VLOOKUP(T1063,'kk1'!$B$10:$C$109, 2, FALSE), ""), "")</f>
        <v/>
      </c>
      <c r="X1063" s="79" t="str">
        <f t="shared" si="130"/>
        <v/>
      </c>
      <c r="Y1063" s="79" t="str">
        <f t="shared" si="131"/>
        <v>Belum diisi</v>
      </c>
      <c r="Z1063" s="79">
        <f t="shared" si="132"/>
        <v>0</v>
      </c>
      <c r="AA1063" s="79" t="str">
        <f t="shared" si="133"/>
        <v/>
      </c>
      <c r="AB1063" s="79" t="str">
        <f t="shared" si="134"/>
        <v/>
      </c>
      <c r="AC1063" s="79" t="str">
        <f t="shared" si="135"/>
        <v/>
      </c>
      <c r="AD1063" s="79">
        <f>ROWS($B$13:B1063)</f>
        <v>1051</v>
      </c>
      <c r="AE1063" s="79">
        <f>IF(W1063='kk4-7'!$A$1, AD1063, "")</f>
        <v>1051</v>
      </c>
      <c r="AF1063" s="79" t="str">
        <f t="shared" si="136"/>
        <v/>
      </c>
    </row>
  </sheetData>
  <sheetProtection sheet="1" formatCells="0" formatColumns="0" formatRows="0" pivotTables="0"/>
  <protectedRanges>
    <protectedRange sqref="W1:W1048576 T1:T1048576 R1:R1048576 L1:L1048576 J1:J1048576 I1:I1048576 H1:H1048576" name="Range1"/>
  </protectedRanges>
  <autoFilter ref="A12:AC12"/>
  <mergeCells count="27">
    <mergeCell ref="O9:P9"/>
    <mergeCell ref="Q9:Q10"/>
    <mergeCell ref="AA9:AC9"/>
    <mergeCell ref="J9:J10"/>
    <mergeCell ref="S9:T9"/>
    <mergeCell ref="U9:V9"/>
    <mergeCell ref="W9:X9"/>
    <mergeCell ref="Y9:Z9"/>
    <mergeCell ref="K9:K10"/>
    <mergeCell ref="L9:L10"/>
    <mergeCell ref="M9:M10"/>
    <mergeCell ref="R9:R10"/>
    <mergeCell ref="H9:H10"/>
    <mergeCell ref="I9:I10"/>
    <mergeCell ref="B9:B10"/>
    <mergeCell ref="N9:N10"/>
    <mergeCell ref="A9:A10"/>
    <mergeCell ref="G9:G10"/>
    <mergeCell ref="C9:F9"/>
    <mergeCell ref="AD9:AF9"/>
    <mergeCell ref="AR1:AS1"/>
    <mergeCell ref="AG1:AG2"/>
    <mergeCell ref="AH1:AI1"/>
    <mergeCell ref="AJ1:AK1"/>
    <mergeCell ref="AL1:AM1"/>
    <mergeCell ref="AN1:AO1"/>
    <mergeCell ref="AP1:AQ1"/>
  </mergeCells>
  <conditionalFormatting sqref="A13:AF13 V14:AF1063 A14:U1062">
    <cfRule type="expression" dxfId="41" priority="1">
      <formula>$A$13</formula>
    </cfRule>
  </conditionalFormatting>
  <pageMargins left="0.39370078740157" right="0.39370078740157" top="0.78740157480314998" bottom="0.39370078740157" header="0.31496062992126" footer="0.31496062992126"/>
  <pageSetup paperSize="300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9"/>
  <sheetViews>
    <sheetView topLeftCell="A172" workbookViewId="0">
      <selection activeCell="K110" sqref="K110"/>
    </sheetView>
  </sheetViews>
  <sheetFormatPr defaultColWidth="9.28515625" defaultRowHeight="15" x14ac:dyDescent="0.25"/>
  <cols>
    <col min="1" max="1" width="5.7109375" style="45" customWidth="1"/>
    <col min="2" max="2" width="12.85546875" style="10" customWidth="1"/>
    <col min="3" max="3" width="5.7109375" style="10" customWidth="1"/>
    <col min="4" max="4" width="15.42578125" style="10" customWidth="1"/>
    <col min="5" max="5" width="17.5703125" style="10" customWidth="1"/>
    <col min="6" max="6" width="5.7109375" style="10" customWidth="1"/>
    <col min="7" max="7" width="8.7109375" style="10" customWidth="1"/>
    <col min="8" max="8" width="16.5703125" style="10" customWidth="1"/>
    <col min="9" max="9" width="16.28515625" style="10" customWidth="1"/>
    <col min="10" max="10" width="18.85546875" style="10" customWidth="1"/>
    <col min="11" max="11" width="13.5703125" style="10" customWidth="1"/>
    <col min="12" max="12" width="15.5703125" style="10" customWidth="1"/>
    <col min="13" max="13" width="8.85546875" style="10" customWidth="1"/>
    <col min="14" max="14" width="10.5703125" style="10" customWidth="1"/>
    <col min="15" max="15" width="5.7109375" style="10" customWidth="1"/>
    <col min="16" max="16" width="12.85546875" style="11" customWidth="1"/>
    <col min="17" max="17" width="12.7109375" style="10" customWidth="1"/>
    <col min="18" max="18" width="9.28515625" style="1"/>
    <col min="20" max="20" width="21.140625" customWidth="1"/>
  </cols>
  <sheetData>
    <row r="1" spans="1:20" x14ac:dyDescent="0.25">
      <c r="B1" s="9"/>
      <c r="J1" s="22" t="s">
        <v>112</v>
      </c>
      <c r="O1" s="20"/>
      <c r="P1" s="20"/>
      <c r="R1" s="181" t="s">
        <v>70</v>
      </c>
      <c r="S1" s="182" t="s">
        <v>71</v>
      </c>
      <c r="T1" s="182"/>
    </row>
    <row r="2" spans="1:20" x14ac:dyDescent="0.25">
      <c r="B2" s="10" t="s">
        <v>42</v>
      </c>
      <c r="C2" s="18" t="s">
        <v>43</v>
      </c>
      <c r="J2" s="10" t="s">
        <v>115</v>
      </c>
      <c r="O2" s="11"/>
      <c r="R2" s="181"/>
      <c r="S2" s="96" t="s">
        <v>48</v>
      </c>
      <c r="T2" s="97" t="s">
        <v>73</v>
      </c>
    </row>
    <row r="3" spans="1:20" x14ac:dyDescent="0.25">
      <c r="A3" s="157">
        <v>1</v>
      </c>
      <c r="B3" s="10" t="s">
        <v>44</v>
      </c>
      <c r="C3" s="18" t="s">
        <v>45</v>
      </c>
      <c r="O3" s="11"/>
      <c r="R3" s="98" t="s">
        <v>74</v>
      </c>
      <c r="S3" s="99">
        <f>SUMIF($C$13:$C$250, 1, $O$13:$O$250)</f>
        <v>0</v>
      </c>
      <c r="T3" s="100">
        <f>SUMIF($C$13:$C$250, 1, $P$13:$P$250)</f>
        <v>0</v>
      </c>
    </row>
    <row r="4" spans="1:20" x14ac:dyDescent="0.25">
      <c r="A4" s="157">
        <v>2</v>
      </c>
      <c r="B4" s="10" t="s">
        <v>46</v>
      </c>
      <c r="C4" s="10" t="str">
        <f>'22'!C4</f>
        <v>Bidang Kependudukan</v>
      </c>
      <c r="O4" s="11"/>
      <c r="R4" s="98" t="s">
        <v>75</v>
      </c>
      <c r="S4" s="99">
        <f>SUMIF($C$13:$C$250, 2, $O$13:$O$250)</f>
        <v>0</v>
      </c>
      <c r="T4" s="100">
        <f>SUMIF($C$13:$C$250, 2, $P$13:$P$250)</f>
        <v>0</v>
      </c>
    </row>
    <row r="5" spans="1:20" x14ac:dyDescent="0.25">
      <c r="A5" s="157">
        <v>3</v>
      </c>
      <c r="B5" s="10" t="s">
        <v>48</v>
      </c>
      <c r="C5" s="10" t="str">
        <f>'22'!C5</f>
        <v>Dinas Pemberdayaan Perempuan, Perlindungan Anak, Pengendalian Penduduk dan KB</v>
      </c>
      <c r="O5" s="11"/>
      <c r="R5" s="98" t="s">
        <v>76</v>
      </c>
      <c r="S5" s="99">
        <f>SUMIF($C$13:$C$250, 3, $O$13:$O$250)</f>
        <v>0</v>
      </c>
      <c r="T5" s="100">
        <f>SUMIF($C$13:$C$250, 3, $P$13:$P$250)</f>
        <v>0</v>
      </c>
    </row>
    <row r="6" spans="1:20" x14ac:dyDescent="0.25">
      <c r="A6" s="157">
        <v>4</v>
      </c>
      <c r="B6" s="10" t="s">
        <v>49</v>
      </c>
      <c r="C6" s="10" t="str">
        <f>'22'!C6</f>
        <v>Dinas Pemberdayaan Perempuan, Perlindungan Anak, Pengendalian Penduduk dan KB</v>
      </c>
      <c r="O6" s="11"/>
      <c r="R6" s="98" t="s">
        <v>77</v>
      </c>
      <c r="S6" s="99">
        <f>SUMIF($C$13:$C$250, 4, $O$13:$O$250)</f>
        <v>0</v>
      </c>
      <c r="T6" s="100">
        <f>SUMIF($C$13:$C$250, 4, $P$13:$P$250)</f>
        <v>0</v>
      </c>
    </row>
    <row r="7" spans="1:20" x14ac:dyDescent="0.25">
      <c r="B7" s="10" t="s">
        <v>50</v>
      </c>
      <c r="C7" s="10" t="str">
        <f>'22'!C7</f>
        <v>Dinas Pemberdayaan Perempuan, Perlindungan Anak, Pengendalian Penduduk dan KB</v>
      </c>
      <c r="O7" s="11"/>
      <c r="R7" s="98" t="s">
        <v>78</v>
      </c>
      <c r="S7" s="99">
        <f>SUMIF($C$13:$C$250, 5, $O$13:$O$250)</f>
        <v>0</v>
      </c>
      <c r="T7" s="100">
        <f>SUMIF($C$13:$C$250, 5, $P$13:$P$250)</f>
        <v>0</v>
      </c>
    </row>
    <row r="8" spans="1:20" x14ac:dyDescent="0.25">
      <c r="O8" s="11"/>
      <c r="R8" s="98" t="s">
        <v>79</v>
      </c>
      <c r="S8" s="99">
        <f>SUMIF($C$13:$C$250, 5, $O$13:$O$250)</f>
        <v>0</v>
      </c>
      <c r="T8" s="100">
        <f>SUMIF($C$13:$C$250, 6, $P$13:$P$250)</f>
        <v>0</v>
      </c>
    </row>
    <row r="9" spans="1:20" ht="15" customHeight="1" x14ac:dyDescent="0.25">
      <c r="A9" s="183" t="s">
        <v>51</v>
      </c>
      <c r="B9" s="183" t="s">
        <v>80</v>
      </c>
      <c r="C9" s="184" t="s">
        <v>81</v>
      </c>
      <c r="D9" s="185"/>
      <c r="E9" s="185"/>
      <c r="F9" s="186"/>
      <c r="G9" s="183" t="s">
        <v>82</v>
      </c>
      <c r="H9" s="183" t="s">
        <v>83</v>
      </c>
      <c r="I9" s="183" t="s">
        <v>84</v>
      </c>
      <c r="J9" s="187" t="s">
        <v>85</v>
      </c>
      <c r="K9" s="183" t="s">
        <v>86</v>
      </c>
      <c r="L9" s="189" t="s">
        <v>87</v>
      </c>
      <c r="M9" s="183" t="s">
        <v>88</v>
      </c>
      <c r="N9" s="183" t="s">
        <v>89</v>
      </c>
      <c r="O9" s="183" t="s">
        <v>90</v>
      </c>
      <c r="P9" s="183"/>
      <c r="Q9" s="183" t="s">
        <v>91</v>
      </c>
      <c r="R9" s="98" t="s">
        <v>90</v>
      </c>
      <c r="S9" s="99">
        <f>SUM(S3:S8)</f>
        <v>0</v>
      </c>
      <c r="T9" s="100">
        <f>SUM(T3:T8)</f>
        <v>0</v>
      </c>
    </row>
    <row r="10" spans="1:20" x14ac:dyDescent="0.25">
      <c r="A10" s="183"/>
      <c r="B10" s="183"/>
      <c r="C10" s="17" t="s">
        <v>98</v>
      </c>
      <c r="D10" s="23" t="s">
        <v>99</v>
      </c>
      <c r="E10" s="23" t="s">
        <v>100</v>
      </c>
      <c r="F10" s="23" t="s">
        <v>101</v>
      </c>
      <c r="G10" s="183"/>
      <c r="H10" s="183"/>
      <c r="I10" s="183"/>
      <c r="J10" s="188"/>
      <c r="K10" s="183"/>
      <c r="L10" s="189"/>
      <c r="M10" s="183"/>
      <c r="N10" s="183"/>
      <c r="O10" s="24" t="s">
        <v>102</v>
      </c>
      <c r="P10" s="23" t="s">
        <v>103</v>
      </c>
      <c r="Q10" s="183"/>
    </row>
    <row r="11" spans="1:20" x14ac:dyDescent="0.25">
      <c r="A11" s="158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  <c r="Q11" s="14"/>
    </row>
    <row r="12" spans="1:20" s="10" customFormat="1" x14ac:dyDescent="0.25">
      <c r="A12" s="16">
        <v>1</v>
      </c>
      <c r="B12" s="16">
        <v>2</v>
      </c>
      <c r="C12" s="12">
        <v>3</v>
      </c>
      <c r="D12" s="16">
        <v>4</v>
      </c>
      <c r="E12" s="12">
        <v>5</v>
      </c>
      <c r="F12" s="16">
        <v>6</v>
      </c>
      <c r="G12" s="12">
        <v>7</v>
      </c>
      <c r="H12" s="16">
        <v>8</v>
      </c>
      <c r="I12" s="12">
        <v>9</v>
      </c>
      <c r="J12" s="16">
        <v>10</v>
      </c>
      <c r="K12" s="12">
        <v>11</v>
      </c>
      <c r="L12" s="16">
        <v>12</v>
      </c>
      <c r="M12" s="12">
        <v>13</v>
      </c>
      <c r="N12" s="16">
        <v>14</v>
      </c>
      <c r="O12" s="12">
        <v>15</v>
      </c>
      <c r="P12" s="16">
        <v>16</v>
      </c>
      <c r="Q12" s="12">
        <v>17</v>
      </c>
    </row>
    <row r="13" spans="1:20" x14ac:dyDescent="0.25">
      <c r="A13" s="45">
        <v>1</v>
      </c>
      <c r="C13" s="22" t="s">
        <v>2172</v>
      </c>
      <c r="E13" s="143" t="s">
        <v>422</v>
      </c>
      <c r="G13" s="10">
        <v>2013</v>
      </c>
      <c r="K13" s="144" t="s">
        <v>424</v>
      </c>
      <c r="L13" s="22" t="s">
        <v>441</v>
      </c>
      <c r="P13" s="36">
        <v>1508952.375</v>
      </c>
    </row>
    <row r="14" spans="1:20" x14ac:dyDescent="0.25">
      <c r="A14" s="155">
        <v>2</v>
      </c>
      <c r="B14" s="146"/>
      <c r="C14" s="147" t="s">
        <v>2172</v>
      </c>
      <c r="D14" s="146"/>
      <c r="E14" s="148" t="s">
        <v>422</v>
      </c>
      <c r="F14" s="146"/>
      <c r="G14" s="147">
        <v>2013</v>
      </c>
      <c r="H14" s="146"/>
      <c r="I14" s="146"/>
      <c r="J14" s="146"/>
      <c r="K14" s="149" t="s">
        <v>424</v>
      </c>
      <c r="L14" s="147" t="s">
        <v>2173</v>
      </c>
      <c r="M14" s="147"/>
      <c r="N14" s="147"/>
      <c r="O14" s="147"/>
      <c r="P14" s="150">
        <v>1508952.375</v>
      </c>
      <c r="Q14" s="146"/>
    </row>
    <row r="15" spans="1:20" x14ac:dyDescent="0.25">
      <c r="A15" s="156">
        <v>3</v>
      </c>
      <c r="B15" s="146"/>
      <c r="C15" s="147" t="s">
        <v>2172</v>
      </c>
      <c r="D15" s="146"/>
      <c r="E15" s="148" t="s">
        <v>422</v>
      </c>
      <c r="F15" s="146"/>
      <c r="G15" s="147">
        <v>2013</v>
      </c>
      <c r="H15" s="146"/>
      <c r="I15" s="146"/>
      <c r="J15" s="146"/>
      <c r="K15" s="149" t="s">
        <v>424</v>
      </c>
      <c r="L15" s="147" t="s">
        <v>2174</v>
      </c>
      <c r="M15" s="147"/>
      <c r="N15" s="147"/>
      <c r="O15" s="147"/>
      <c r="P15" s="150">
        <v>1508952.375</v>
      </c>
      <c r="Q15" s="146"/>
    </row>
    <row r="16" spans="1:20" x14ac:dyDescent="0.25">
      <c r="A16" s="156">
        <v>4</v>
      </c>
      <c r="B16" s="146"/>
      <c r="C16" s="147" t="s">
        <v>2172</v>
      </c>
      <c r="D16" s="146"/>
      <c r="E16" s="148" t="s">
        <v>422</v>
      </c>
      <c r="F16" s="146"/>
      <c r="G16" s="147">
        <v>2013</v>
      </c>
      <c r="H16" s="146"/>
      <c r="I16" s="146"/>
      <c r="J16" s="146"/>
      <c r="K16" s="149" t="s">
        <v>424</v>
      </c>
      <c r="L16" s="147" t="s">
        <v>2175</v>
      </c>
      <c r="M16" s="147"/>
      <c r="N16" s="147"/>
      <c r="O16" s="147"/>
      <c r="P16" s="150">
        <v>1508952.375</v>
      </c>
      <c r="Q16" s="146"/>
    </row>
    <row r="17" spans="1:17" x14ac:dyDescent="0.25">
      <c r="A17" s="156">
        <v>5</v>
      </c>
      <c r="B17" s="146"/>
      <c r="C17" s="147" t="s">
        <v>2172</v>
      </c>
      <c r="D17" s="146"/>
      <c r="E17" s="148" t="s">
        <v>422</v>
      </c>
      <c r="F17" s="146"/>
      <c r="G17" s="147">
        <v>2013</v>
      </c>
      <c r="H17" s="146"/>
      <c r="I17" s="146"/>
      <c r="J17" s="146"/>
      <c r="K17" s="149" t="s">
        <v>424</v>
      </c>
      <c r="L17" s="147" t="s">
        <v>2176</v>
      </c>
      <c r="M17" s="147"/>
      <c r="N17" s="147"/>
      <c r="O17" s="147"/>
      <c r="P17" s="150">
        <v>1508952.375</v>
      </c>
      <c r="Q17" s="146"/>
    </row>
    <row r="18" spans="1:17" x14ac:dyDescent="0.25">
      <c r="A18" s="156">
        <v>6</v>
      </c>
      <c r="B18" s="146"/>
      <c r="C18" s="147" t="s">
        <v>2172</v>
      </c>
      <c r="D18" s="146"/>
      <c r="E18" s="148" t="s">
        <v>422</v>
      </c>
      <c r="F18" s="146"/>
      <c r="G18" s="147">
        <v>2013</v>
      </c>
      <c r="H18" s="146"/>
      <c r="I18" s="146"/>
      <c r="J18" s="146"/>
      <c r="K18" s="149" t="s">
        <v>424</v>
      </c>
      <c r="L18" s="147" t="s">
        <v>2177</v>
      </c>
      <c r="M18" s="147"/>
      <c r="N18" s="147"/>
      <c r="O18" s="147"/>
      <c r="P18" s="150">
        <v>1508952.375</v>
      </c>
      <c r="Q18" s="146"/>
    </row>
    <row r="19" spans="1:17" x14ac:dyDescent="0.25">
      <c r="A19" s="156">
        <v>7</v>
      </c>
      <c r="B19" s="146"/>
      <c r="C19" s="147" t="s">
        <v>2172</v>
      </c>
      <c r="D19" s="146"/>
      <c r="E19" s="148" t="s">
        <v>422</v>
      </c>
      <c r="F19" s="147"/>
      <c r="G19" s="147">
        <v>2013</v>
      </c>
      <c r="H19" s="147"/>
      <c r="I19" s="147"/>
      <c r="J19" s="147"/>
      <c r="K19" s="149" t="s">
        <v>424</v>
      </c>
      <c r="L19" s="147" t="s">
        <v>2178</v>
      </c>
      <c r="M19" s="147"/>
      <c r="N19" s="147"/>
      <c r="O19" s="147"/>
      <c r="P19" s="150">
        <v>1508952.375</v>
      </c>
      <c r="Q19" s="146"/>
    </row>
    <row r="20" spans="1:17" x14ac:dyDescent="0.25">
      <c r="A20" s="156">
        <v>8</v>
      </c>
      <c r="B20" s="146"/>
      <c r="C20" s="147" t="s">
        <v>2172</v>
      </c>
      <c r="D20" s="146"/>
      <c r="E20" s="148" t="s">
        <v>422</v>
      </c>
      <c r="F20" s="147"/>
      <c r="G20" s="147">
        <v>2013</v>
      </c>
      <c r="H20" s="147"/>
      <c r="I20" s="147"/>
      <c r="J20" s="147"/>
      <c r="K20" s="149" t="s">
        <v>424</v>
      </c>
      <c r="L20" s="147" t="s">
        <v>2179</v>
      </c>
      <c r="M20" s="147"/>
      <c r="N20" s="147"/>
      <c r="O20" s="147"/>
      <c r="P20" s="150">
        <v>1508952.375</v>
      </c>
      <c r="Q20" s="146"/>
    </row>
    <row r="21" spans="1:17" x14ac:dyDescent="0.25">
      <c r="A21" s="155">
        <v>1</v>
      </c>
      <c r="B21" s="146"/>
      <c r="C21" s="147" t="s">
        <v>2172</v>
      </c>
      <c r="D21" s="146"/>
      <c r="E21" s="147" t="s">
        <v>1045</v>
      </c>
      <c r="F21" s="146"/>
      <c r="G21" s="146">
        <v>2014</v>
      </c>
      <c r="H21" s="146"/>
      <c r="I21" s="146"/>
      <c r="J21" s="146"/>
      <c r="K21" s="146" t="s">
        <v>2180</v>
      </c>
      <c r="L21" s="146"/>
      <c r="M21" s="146"/>
      <c r="N21" s="146"/>
      <c r="O21" s="146"/>
      <c r="P21" s="151">
        <v>35000</v>
      </c>
      <c r="Q21" s="146"/>
    </row>
    <row r="22" spans="1:17" x14ac:dyDescent="0.25">
      <c r="A22" s="155">
        <v>2</v>
      </c>
      <c r="B22" s="146"/>
      <c r="C22" s="147" t="s">
        <v>2172</v>
      </c>
      <c r="D22" s="146"/>
      <c r="E22" s="147" t="s">
        <v>1045</v>
      </c>
      <c r="F22" s="146"/>
      <c r="G22" s="147">
        <v>2014</v>
      </c>
      <c r="H22" s="146"/>
      <c r="I22" s="146"/>
      <c r="J22" s="146"/>
      <c r="K22" s="147" t="s">
        <v>2180</v>
      </c>
      <c r="L22" s="146"/>
      <c r="M22" s="146"/>
      <c r="N22" s="146"/>
      <c r="O22" s="146"/>
      <c r="P22" s="152">
        <v>35000</v>
      </c>
      <c r="Q22" s="146"/>
    </row>
    <row r="23" spans="1:17" x14ac:dyDescent="0.25">
      <c r="A23" s="156">
        <v>3</v>
      </c>
      <c r="B23" s="146"/>
      <c r="C23" s="147" t="s">
        <v>2172</v>
      </c>
      <c r="D23" s="146"/>
      <c r="E23" s="147" t="s">
        <v>1045</v>
      </c>
      <c r="F23" s="146"/>
      <c r="G23" s="147">
        <v>2014</v>
      </c>
      <c r="H23" s="146"/>
      <c r="I23" s="146"/>
      <c r="J23" s="146"/>
      <c r="K23" s="147" t="s">
        <v>2180</v>
      </c>
      <c r="L23" s="146"/>
      <c r="M23" s="146"/>
      <c r="N23" s="146"/>
      <c r="O23" s="146"/>
      <c r="P23" s="152">
        <v>35000</v>
      </c>
      <c r="Q23" s="146"/>
    </row>
    <row r="24" spans="1:17" x14ac:dyDescent="0.25">
      <c r="A24" s="156">
        <v>4</v>
      </c>
      <c r="B24" s="146"/>
      <c r="C24" s="147" t="s">
        <v>2172</v>
      </c>
      <c r="D24" s="146"/>
      <c r="E24" s="147" t="s">
        <v>1045</v>
      </c>
      <c r="F24" s="146"/>
      <c r="G24" s="147">
        <v>2014</v>
      </c>
      <c r="H24" s="146"/>
      <c r="I24" s="146"/>
      <c r="J24" s="146"/>
      <c r="K24" s="147" t="s">
        <v>2180</v>
      </c>
      <c r="L24" s="146"/>
      <c r="M24" s="146"/>
      <c r="N24" s="146"/>
      <c r="O24" s="146"/>
      <c r="P24" s="152">
        <v>35000</v>
      </c>
      <c r="Q24" s="146"/>
    </row>
    <row r="25" spans="1:17" x14ac:dyDescent="0.25">
      <c r="A25" s="156">
        <v>5</v>
      </c>
      <c r="B25" s="146"/>
      <c r="C25" s="147" t="s">
        <v>2172</v>
      </c>
      <c r="D25" s="146"/>
      <c r="E25" s="147" t="s">
        <v>1045</v>
      </c>
      <c r="F25" s="146"/>
      <c r="G25" s="147">
        <v>2014</v>
      </c>
      <c r="H25" s="146"/>
      <c r="I25" s="146"/>
      <c r="J25" s="146"/>
      <c r="K25" s="147" t="s">
        <v>2180</v>
      </c>
      <c r="L25" s="146"/>
      <c r="M25" s="146"/>
      <c r="N25" s="146"/>
      <c r="O25" s="146"/>
      <c r="P25" s="152">
        <v>35000</v>
      </c>
      <c r="Q25" s="146"/>
    </row>
    <row r="26" spans="1:17" x14ac:dyDescent="0.25">
      <c r="A26" s="156">
        <v>6</v>
      </c>
      <c r="B26" s="146"/>
      <c r="C26" s="147" t="s">
        <v>2172</v>
      </c>
      <c r="D26" s="146"/>
      <c r="E26" s="147" t="s">
        <v>1045</v>
      </c>
      <c r="F26" s="146"/>
      <c r="G26" s="147">
        <v>2014</v>
      </c>
      <c r="H26" s="146"/>
      <c r="I26" s="146"/>
      <c r="J26" s="146"/>
      <c r="K26" s="147" t="s">
        <v>2180</v>
      </c>
      <c r="L26" s="146"/>
      <c r="M26" s="146"/>
      <c r="N26" s="146"/>
      <c r="O26" s="146"/>
      <c r="P26" s="152">
        <v>35000</v>
      </c>
      <c r="Q26" s="146"/>
    </row>
    <row r="27" spans="1:17" x14ac:dyDescent="0.25">
      <c r="A27" s="156">
        <v>7</v>
      </c>
      <c r="B27" s="146"/>
      <c r="C27" s="147" t="s">
        <v>2172</v>
      </c>
      <c r="D27" s="146"/>
      <c r="E27" s="147" t="s">
        <v>1045</v>
      </c>
      <c r="F27" s="146"/>
      <c r="G27" s="147">
        <v>2014</v>
      </c>
      <c r="H27" s="146"/>
      <c r="I27" s="146"/>
      <c r="J27" s="146"/>
      <c r="K27" s="147" t="s">
        <v>2180</v>
      </c>
      <c r="L27" s="146"/>
      <c r="M27" s="146"/>
      <c r="N27" s="146"/>
      <c r="O27" s="146"/>
      <c r="P27" s="152">
        <v>35000</v>
      </c>
      <c r="Q27" s="146"/>
    </row>
    <row r="28" spans="1:17" x14ac:dyDescent="0.25">
      <c r="A28" s="156">
        <v>8</v>
      </c>
      <c r="B28" s="146"/>
      <c r="C28" s="147" t="s">
        <v>2172</v>
      </c>
      <c r="D28" s="146"/>
      <c r="E28" s="147" t="s">
        <v>1045</v>
      </c>
      <c r="F28" s="146"/>
      <c r="G28" s="147">
        <v>2014</v>
      </c>
      <c r="H28" s="146"/>
      <c r="I28" s="146"/>
      <c r="J28" s="146"/>
      <c r="K28" s="147" t="s">
        <v>2180</v>
      </c>
      <c r="L28" s="146"/>
      <c r="M28" s="146"/>
      <c r="N28" s="146"/>
      <c r="O28" s="146"/>
      <c r="P28" s="152">
        <v>35000</v>
      </c>
      <c r="Q28" s="146"/>
    </row>
    <row r="29" spans="1:17" x14ac:dyDescent="0.25">
      <c r="A29" s="156">
        <v>9</v>
      </c>
      <c r="B29" s="146"/>
      <c r="C29" s="147" t="s">
        <v>2172</v>
      </c>
      <c r="D29" s="146"/>
      <c r="E29" s="147" t="s">
        <v>1045</v>
      </c>
      <c r="F29" s="146"/>
      <c r="G29" s="147">
        <v>2014</v>
      </c>
      <c r="H29" s="146"/>
      <c r="I29" s="146"/>
      <c r="J29" s="146"/>
      <c r="K29" s="147" t="s">
        <v>2180</v>
      </c>
      <c r="L29" s="146"/>
      <c r="M29" s="146"/>
      <c r="N29" s="146"/>
      <c r="O29" s="146"/>
      <c r="P29" s="152">
        <v>35000</v>
      </c>
      <c r="Q29" s="146"/>
    </row>
    <row r="30" spans="1:17" x14ac:dyDescent="0.25">
      <c r="A30" s="155">
        <v>1</v>
      </c>
      <c r="B30" s="146"/>
      <c r="C30" s="146" t="s">
        <v>2181</v>
      </c>
      <c r="D30" s="146"/>
      <c r="E30" s="146" t="s">
        <v>844</v>
      </c>
      <c r="F30" s="146"/>
      <c r="G30" s="146">
        <v>2016</v>
      </c>
      <c r="H30" s="146" t="s">
        <v>673</v>
      </c>
      <c r="I30" s="146" t="s">
        <v>854</v>
      </c>
      <c r="J30" s="146"/>
      <c r="K30" s="146" t="s">
        <v>2182</v>
      </c>
      <c r="L30" s="154" t="s">
        <v>856</v>
      </c>
      <c r="M30" s="146" t="s">
        <v>2183</v>
      </c>
      <c r="N30" s="146" t="s">
        <v>149</v>
      </c>
      <c r="O30" s="146"/>
      <c r="P30" s="159" t="s">
        <v>2184</v>
      </c>
      <c r="Q30" s="146"/>
    </row>
    <row r="31" spans="1:17" x14ac:dyDescent="0.25">
      <c r="A31" s="155">
        <v>2</v>
      </c>
      <c r="B31" s="147"/>
      <c r="C31" s="147" t="s">
        <v>2181</v>
      </c>
      <c r="D31" s="147"/>
      <c r="E31" s="147" t="s">
        <v>844</v>
      </c>
      <c r="F31" s="147"/>
      <c r="G31" s="147">
        <v>2016</v>
      </c>
      <c r="H31" s="147" t="s">
        <v>673</v>
      </c>
      <c r="I31" s="147" t="s">
        <v>854</v>
      </c>
      <c r="J31" s="147"/>
      <c r="K31" s="147" t="s">
        <v>2182</v>
      </c>
      <c r="L31" s="154" t="s">
        <v>856</v>
      </c>
      <c r="M31" s="147" t="s">
        <v>2183</v>
      </c>
      <c r="N31" s="147" t="s">
        <v>149</v>
      </c>
      <c r="O31" s="147"/>
      <c r="P31" s="160" t="s">
        <v>2184</v>
      </c>
      <c r="Q31" s="146"/>
    </row>
    <row r="32" spans="1:17" x14ac:dyDescent="0.25">
      <c r="A32" s="156">
        <v>3</v>
      </c>
      <c r="B32" s="147"/>
      <c r="C32" s="147" t="s">
        <v>2181</v>
      </c>
      <c r="D32" s="147"/>
      <c r="E32" s="147" t="s">
        <v>844</v>
      </c>
      <c r="F32" s="147"/>
      <c r="G32" s="147">
        <v>2016</v>
      </c>
      <c r="H32" s="147" t="s">
        <v>673</v>
      </c>
      <c r="I32" s="147" t="s">
        <v>854</v>
      </c>
      <c r="J32" s="147"/>
      <c r="K32" s="147" t="s">
        <v>2182</v>
      </c>
      <c r="L32" s="154" t="s">
        <v>856</v>
      </c>
      <c r="M32" s="147" t="s">
        <v>2183</v>
      </c>
      <c r="N32" s="147" t="s">
        <v>149</v>
      </c>
      <c r="O32" s="147"/>
      <c r="P32" s="160" t="s">
        <v>2184</v>
      </c>
      <c r="Q32" s="146"/>
    </row>
    <row r="33" spans="1:17" x14ac:dyDescent="0.25">
      <c r="A33" s="156">
        <v>4</v>
      </c>
      <c r="B33" s="147"/>
      <c r="C33" s="147" t="s">
        <v>2181</v>
      </c>
      <c r="D33" s="147"/>
      <c r="E33" s="147" t="s">
        <v>844</v>
      </c>
      <c r="F33" s="147"/>
      <c r="G33" s="147">
        <v>2016</v>
      </c>
      <c r="H33" s="147" t="s">
        <v>673</v>
      </c>
      <c r="I33" s="147" t="s">
        <v>854</v>
      </c>
      <c r="J33" s="147"/>
      <c r="K33" s="147" t="s">
        <v>2182</v>
      </c>
      <c r="L33" s="154" t="s">
        <v>856</v>
      </c>
      <c r="M33" s="147" t="s">
        <v>2183</v>
      </c>
      <c r="N33" s="147" t="s">
        <v>149</v>
      </c>
      <c r="O33" s="147"/>
      <c r="P33" s="160" t="s">
        <v>2184</v>
      </c>
      <c r="Q33" s="146"/>
    </row>
    <row r="34" spans="1:17" x14ac:dyDescent="0.25">
      <c r="A34" s="156">
        <v>5</v>
      </c>
      <c r="B34" s="147"/>
      <c r="C34" s="147" t="s">
        <v>2181</v>
      </c>
      <c r="D34" s="147"/>
      <c r="E34" s="147" t="s">
        <v>844</v>
      </c>
      <c r="F34" s="147"/>
      <c r="G34" s="147">
        <v>2016</v>
      </c>
      <c r="H34" s="147" t="s">
        <v>673</v>
      </c>
      <c r="I34" s="147" t="s">
        <v>854</v>
      </c>
      <c r="J34" s="147"/>
      <c r="K34" s="147" t="s">
        <v>2182</v>
      </c>
      <c r="L34" s="154" t="s">
        <v>856</v>
      </c>
      <c r="M34" s="147" t="s">
        <v>2183</v>
      </c>
      <c r="N34" s="147" t="s">
        <v>149</v>
      </c>
      <c r="O34" s="147"/>
      <c r="P34" s="160" t="s">
        <v>2184</v>
      </c>
      <c r="Q34" s="146"/>
    </row>
    <row r="35" spans="1:17" x14ac:dyDescent="0.25">
      <c r="A35" s="156">
        <v>6</v>
      </c>
      <c r="B35" s="147"/>
      <c r="C35" s="147" t="s">
        <v>2181</v>
      </c>
      <c r="D35" s="147"/>
      <c r="E35" s="147" t="s">
        <v>844</v>
      </c>
      <c r="F35" s="147"/>
      <c r="G35" s="147">
        <v>2016</v>
      </c>
      <c r="H35" s="147" t="s">
        <v>673</v>
      </c>
      <c r="I35" s="147" t="s">
        <v>854</v>
      </c>
      <c r="J35" s="147"/>
      <c r="K35" s="147" t="s">
        <v>2182</v>
      </c>
      <c r="L35" s="154" t="s">
        <v>856</v>
      </c>
      <c r="M35" s="147" t="s">
        <v>2183</v>
      </c>
      <c r="N35" s="147" t="s">
        <v>149</v>
      </c>
      <c r="O35" s="147"/>
      <c r="P35" s="160" t="s">
        <v>2184</v>
      </c>
      <c r="Q35" s="146"/>
    </row>
    <row r="36" spans="1:17" x14ac:dyDescent="0.25">
      <c r="A36" s="156">
        <v>7</v>
      </c>
      <c r="B36" s="147"/>
      <c r="C36" s="147" t="s">
        <v>2181</v>
      </c>
      <c r="D36" s="147"/>
      <c r="E36" s="147" t="s">
        <v>844</v>
      </c>
      <c r="F36" s="147"/>
      <c r="G36" s="147">
        <v>2016</v>
      </c>
      <c r="H36" s="147" t="s">
        <v>673</v>
      </c>
      <c r="I36" s="147" t="s">
        <v>854</v>
      </c>
      <c r="J36" s="147"/>
      <c r="K36" s="147" t="s">
        <v>2182</v>
      </c>
      <c r="L36" s="154" t="s">
        <v>856</v>
      </c>
      <c r="M36" s="147" t="s">
        <v>2183</v>
      </c>
      <c r="N36" s="147" t="s">
        <v>149</v>
      </c>
      <c r="O36" s="147"/>
      <c r="P36" s="160" t="s">
        <v>2184</v>
      </c>
      <c r="Q36" s="146"/>
    </row>
    <row r="37" spans="1:17" x14ac:dyDescent="0.25">
      <c r="A37" s="156">
        <v>8</v>
      </c>
      <c r="B37" s="147"/>
      <c r="C37" s="147" t="s">
        <v>2181</v>
      </c>
      <c r="D37" s="147"/>
      <c r="E37" s="147" t="s">
        <v>844</v>
      </c>
      <c r="F37" s="147"/>
      <c r="G37" s="147">
        <v>2016</v>
      </c>
      <c r="H37" s="147" t="s">
        <v>673</v>
      </c>
      <c r="I37" s="147" t="s">
        <v>854</v>
      </c>
      <c r="J37" s="147"/>
      <c r="K37" s="147" t="s">
        <v>2182</v>
      </c>
      <c r="L37" s="154" t="s">
        <v>856</v>
      </c>
      <c r="M37" s="147" t="s">
        <v>2183</v>
      </c>
      <c r="N37" s="147" t="s">
        <v>149</v>
      </c>
      <c r="O37" s="147"/>
      <c r="P37" s="160" t="s">
        <v>2184</v>
      </c>
      <c r="Q37" s="146"/>
    </row>
    <row r="38" spans="1:17" x14ac:dyDescent="0.25">
      <c r="A38" s="156">
        <v>9</v>
      </c>
      <c r="B38" s="147"/>
      <c r="C38" s="147" t="s">
        <v>2181</v>
      </c>
      <c r="D38" s="147"/>
      <c r="E38" s="147" t="s">
        <v>844</v>
      </c>
      <c r="F38" s="147"/>
      <c r="G38" s="147">
        <v>2016</v>
      </c>
      <c r="H38" s="147" t="s">
        <v>673</v>
      </c>
      <c r="I38" s="147" t="s">
        <v>854</v>
      </c>
      <c r="J38" s="147"/>
      <c r="K38" s="147" t="s">
        <v>2182</v>
      </c>
      <c r="L38" s="154" t="s">
        <v>856</v>
      </c>
      <c r="M38" s="147" t="s">
        <v>2183</v>
      </c>
      <c r="N38" s="147" t="s">
        <v>149</v>
      </c>
      <c r="O38" s="147"/>
      <c r="P38" s="160" t="s">
        <v>2184</v>
      </c>
      <c r="Q38" s="146"/>
    </row>
    <row r="39" spans="1:17" x14ac:dyDescent="0.25">
      <c r="A39" s="156">
        <v>10</v>
      </c>
      <c r="B39" s="147"/>
      <c r="C39" s="147" t="s">
        <v>2181</v>
      </c>
      <c r="D39" s="147"/>
      <c r="E39" s="147" t="s">
        <v>844</v>
      </c>
      <c r="F39" s="147"/>
      <c r="G39" s="147">
        <v>2016</v>
      </c>
      <c r="H39" s="147" t="s">
        <v>673</v>
      </c>
      <c r="I39" s="147" t="s">
        <v>854</v>
      </c>
      <c r="J39" s="147"/>
      <c r="K39" s="147" t="s">
        <v>2182</v>
      </c>
      <c r="L39" s="154" t="s">
        <v>856</v>
      </c>
      <c r="M39" s="147" t="s">
        <v>2183</v>
      </c>
      <c r="N39" s="147" t="s">
        <v>149</v>
      </c>
      <c r="O39" s="147"/>
      <c r="P39" s="160" t="s">
        <v>2184</v>
      </c>
      <c r="Q39" s="146"/>
    </row>
    <row r="40" spans="1:17" x14ac:dyDescent="0.25">
      <c r="A40" s="156">
        <v>11</v>
      </c>
      <c r="B40" s="147"/>
      <c r="C40" s="147" t="s">
        <v>2181</v>
      </c>
      <c r="D40" s="147"/>
      <c r="E40" s="147" t="s">
        <v>844</v>
      </c>
      <c r="F40" s="147"/>
      <c r="G40" s="147">
        <v>2016</v>
      </c>
      <c r="H40" s="147" t="s">
        <v>673</v>
      </c>
      <c r="I40" s="147" t="s">
        <v>854</v>
      </c>
      <c r="J40" s="147"/>
      <c r="K40" s="147" t="s">
        <v>2182</v>
      </c>
      <c r="L40" s="154" t="s">
        <v>856</v>
      </c>
      <c r="M40" s="147" t="s">
        <v>2183</v>
      </c>
      <c r="N40" s="147" t="s">
        <v>149</v>
      </c>
      <c r="O40" s="147"/>
      <c r="P40" s="160" t="s">
        <v>2184</v>
      </c>
      <c r="Q40" s="146"/>
    </row>
    <row r="41" spans="1:17" x14ac:dyDescent="0.25">
      <c r="A41" s="156">
        <v>12</v>
      </c>
      <c r="B41" s="147"/>
      <c r="C41" s="147" t="s">
        <v>2181</v>
      </c>
      <c r="D41" s="147"/>
      <c r="E41" s="147" t="s">
        <v>844</v>
      </c>
      <c r="F41" s="147"/>
      <c r="G41" s="147">
        <v>2016</v>
      </c>
      <c r="H41" s="147" t="s">
        <v>673</v>
      </c>
      <c r="I41" s="147" t="s">
        <v>854</v>
      </c>
      <c r="J41" s="147"/>
      <c r="K41" s="147" t="s">
        <v>2182</v>
      </c>
      <c r="L41" s="154" t="s">
        <v>856</v>
      </c>
      <c r="M41" s="147" t="s">
        <v>2183</v>
      </c>
      <c r="N41" s="147" t="s">
        <v>149</v>
      </c>
      <c r="O41" s="147"/>
      <c r="P41" s="160" t="s">
        <v>2184</v>
      </c>
      <c r="Q41" s="146"/>
    </row>
    <row r="42" spans="1:17" x14ac:dyDescent="0.25">
      <c r="A42" s="156">
        <v>13</v>
      </c>
      <c r="B42" s="147"/>
      <c r="C42" s="147" t="s">
        <v>2181</v>
      </c>
      <c r="D42" s="147"/>
      <c r="E42" s="147" t="s">
        <v>844</v>
      </c>
      <c r="F42" s="147"/>
      <c r="G42" s="147">
        <v>2016</v>
      </c>
      <c r="H42" s="147" t="s">
        <v>673</v>
      </c>
      <c r="I42" s="147" t="s">
        <v>854</v>
      </c>
      <c r="J42" s="147"/>
      <c r="K42" s="147" t="s">
        <v>2182</v>
      </c>
      <c r="L42" s="154" t="s">
        <v>856</v>
      </c>
      <c r="M42" s="147" t="s">
        <v>2183</v>
      </c>
      <c r="N42" s="147" t="s">
        <v>149</v>
      </c>
      <c r="O42" s="147"/>
      <c r="P42" s="160" t="s">
        <v>2184</v>
      </c>
      <c r="Q42" s="146"/>
    </row>
    <row r="43" spans="1:17" x14ac:dyDescent="0.25">
      <c r="A43" s="156">
        <v>14</v>
      </c>
      <c r="B43" s="147"/>
      <c r="C43" s="147" t="s">
        <v>2181</v>
      </c>
      <c r="D43" s="147"/>
      <c r="E43" s="147" t="s">
        <v>844</v>
      </c>
      <c r="F43" s="147"/>
      <c r="G43" s="147">
        <v>2016</v>
      </c>
      <c r="H43" s="147" t="s">
        <v>673</v>
      </c>
      <c r="I43" s="147" t="s">
        <v>854</v>
      </c>
      <c r="J43" s="147"/>
      <c r="K43" s="147" t="s">
        <v>2182</v>
      </c>
      <c r="L43" s="154" t="s">
        <v>856</v>
      </c>
      <c r="M43" s="147" t="s">
        <v>2183</v>
      </c>
      <c r="N43" s="147" t="s">
        <v>149</v>
      </c>
      <c r="O43" s="147"/>
      <c r="P43" s="160" t="s">
        <v>2184</v>
      </c>
      <c r="Q43" s="146"/>
    </row>
    <row r="44" spans="1:17" x14ac:dyDescent="0.25">
      <c r="A44" s="156">
        <v>15</v>
      </c>
      <c r="B44" s="147"/>
      <c r="C44" s="147" t="s">
        <v>2181</v>
      </c>
      <c r="D44" s="147"/>
      <c r="E44" s="147" t="s">
        <v>844</v>
      </c>
      <c r="F44" s="147"/>
      <c r="G44" s="147">
        <v>2016</v>
      </c>
      <c r="H44" s="147" t="s">
        <v>673</v>
      </c>
      <c r="I44" s="147" t="s">
        <v>854</v>
      </c>
      <c r="J44" s="147"/>
      <c r="K44" s="147" t="s">
        <v>2182</v>
      </c>
      <c r="L44" s="154" t="s">
        <v>856</v>
      </c>
      <c r="M44" s="147" t="s">
        <v>2183</v>
      </c>
      <c r="N44" s="147" t="s">
        <v>149</v>
      </c>
      <c r="O44" s="147"/>
      <c r="P44" s="160" t="s">
        <v>2184</v>
      </c>
      <c r="Q44" s="146"/>
    </row>
    <row r="45" spans="1:17" x14ac:dyDescent="0.25">
      <c r="A45" s="156">
        <v>16</v>
      </c>
      <c r="B45" s="147"/>
      <c r="C45" s="147" t="s">
        <v>2181</v>
      </c>
      <c r="D45" s="147"/>
      <c r="E45" s="147" t="s">
        <v>844</v>
      </c>
      <c r="F45" s="147"/>
      <c r="G45" s="147">
        <v>2016</v>
      </c>
      <c r="H45" s="147" t="s">
        <v>673</v>
      </c>
      <c r="I45" s="147" t="s">
        <v>854</v>
      </c>
      <c r="J45" s="147"/>
      <c r="K45" s="147" t="s">
        <v>2182</v>
      </c>
      <c r="L45" s="154" t="s">
        <v>856</v>
      </c>
      <c r="M45" s="147" t="s">
        <v>2183</v>
      </c>
      <c r="N45" s="147" t="s">
        <v>149</v>
      </c>
      <c r="O45" s="147"/>
      <c r="P45" s="160" t="s">
        <v>2184</v>
      </c>
      <c r="Q45" s="146"/>
    </row>
    <row r="46" spans="1:17" x14ac:dyDescent="0.25">
      <c r="A46" s="156">
        <v>17</v>
      </c>
      <c r="B46" s="147"/>
      <c r="C46" s="147" t="s">
        <v>2181</v>
      </c>
      <c r="D46" s="147"/>
      <c r="E46" s="147" t="s">
        <v>844</v>
      </c>
      <c r="F46" s="147"/>
      <c r="G46" s="147">
        <v>2016</v>
      </c>
      <c r="H46" s="147" t="s">
        <v>673</v>
      </c>
      <c r="I46" s="147" t="s">
        <v>854</v>
      </c>
      <c r="J46" s="147"/>
      <c r="K46" s="147" t="s">
        <v>2182</v>
      </c>
      <c r="L46" s="154" t="s">
        <v>856</v>
      </c>
      <c r="M46" s="147" t="s">
        <v>2183</v>
      </c>
      <c r="N46" s="147" t="s">
        <v>149</v>
      </c>
      <c r="O46" s="147"/>
      <c r="P46" s="160" t="s">
        <v>2184</v>
      </c>
      <c r="Q46" s="146"/>
    </row>
    <row r="47" spans="1:17" x14ac:dyDescent="0.25">
      <c r="A47" s="156">
        <v>18</v>
      </c>
      <c r="B47" s="147"/>
      <c r="C47" s="147" t="s">
        <v>2181</v>
      </c>
      <c r="D47" s="147"/>
      <c r="E47" s="147" t="s">
        <v>844</v>
      </c>
      <c r="F47" s="147"/>
      <c r="G47" s="147">
        <v>2016</v>
      </c>
      <c r="H47" s="147" t="s">
        <v>673</v>
      </c>
      <c r="I47" s="147" t="s">
        <v>854</v>
      </c>
      <c r="J47" s="147"/>
      <c r="K47" s="147" t="s">
        <v>2182</v>
      </c>
      <c r="L47" s="154" t="s">
        <v>856</v>
      </c>
      <c r="M47" s="147" t="s">
        <v>2183</v>
      </c>
      <c r="N47" s="147" t="s">
        <v>149</v>
      </c>
      <c r="O47" s="147"/>
      <c r="P47" s="160" t="s">
        <v>2184</v>
      </c>
      <c r="Q47" s="146"/>
    </row>
    <row r="48" spans="1:17" x14ac:dyDescent="0.25">
      <c r="A48" s="156">
        <v>19</v>
      </c>
      <c r="B48" s="147"/>
      <c r="C48" s="147" t="s">
        <v>2181</v>
      </c>
      <c r="D48" s="147"/>
      <c r="E48" s="147" t="s">
        <v>844</v>
      </c>
      <c r="F48" s="147"/>
      <c r="G48" s="147">
        <v>2016</v>
      </c>
      <c r="H48" s="147" t="s">
        <v>673</v>
      </c>
      <c r="I48" s="147" t="s">
        <v>854</v>
      </c>
      <c r="J48" s="147"/>
      <c r="K48" s="147" t="s">
        <v>2182</v>
      </c>
      <c r="L48" s="154" t="s">
        <v>856</v>
      </c>
      <c r="M48" s="147" t="s">
        <v>2183</v>
      </c>
      <c r="N48" s="147" t="s">
        <v>149</v>
      </c>
      <c r="O48" s="147"/>
      <c r="P48" s="160" t="s">
        <v>2184</v>
      </c>
      <c r="Q48" s="146"/>
    </row>
    <row r="49" spans="1:17" x14ac:dyDescent="0.25">
      <c r="A49" s="156">
        <v>20</v>
      </c>
      <c r="B49" s="147"/>
      <c r="C49" s="147" t="s">
        <v>2181</v>
      </c>
      <c r="D49" s="147"/>
      <c r="E49" s="147" t="s">
        <v>844</v>
      </c>
      <c r="F49" s="147"/>
      <c r="G49" s="147">
        <v>2016</v>
      </c>
      <c r="H49" s="147" t="s">
        <v>673</v>
      </c>
      <c r="I49" s="147" t="s">
        <v>854</v>
      </c>
      <c r="J49" s="147"/>
      <c r="K49" s="147" t="s">
        <v>2182</v>
      </c>
      <c r="L49" s="154" t="s">
        <v>856</v>
      </c>
      <c r="M49" s="147" t="s">
        <v>2183</v>
      </c>
      <c r="N49" s="147" t="s">
        <v>149</v>
      </c>
      <c r="O49" s="147"/>
      <c r="P49" s="160" t="s">
        <v>2184</v>
      </c>
      <c r="Q49" s="146"/>
    </row>
    <row r="50" spans="1:17" x14ac:dyDescent="0.25">
      <c r="A50" s="156">
        <v>21</v>
      </c>
      <c r="B50" s="147"/>
      <c r="C50" s="147" t="s">
        <v>2181</v>
      </c>
      <c r="D50" s="147"/>
      <c r="E50" s="147" t="s">
        <v>844</v>
      </c>
      <c r="F50" s="147"/>
      <c r="G50" s="147">
        <v>2016</v>
      </c>
      <c r="H50" s="147" t="s">
        <v>673</v>
      </c>
      <c r="I50" s="147" t="s">
        <v>854</v>
      </c>
      <c r="J50" s="147"/>
      <c r="K50" s="147" t="s">
        <v>2182</v>
      </c>
      <c r="L50" s="154" t="s">
        <v>856</v>
      </c>
      <c r="M50" s="147" t="s">
        <v>2183</v>
      </c>
      <c r="N50" s="147" t="s">
        <v>149</v>
      </c>
      <c r="O50" s="147"/>
      <c r="P50" s="160" t="s">
        <v>2184</v>
      </c>
      <c r="Q50" s="146"/>
    </row>
    <row r="51" spans="1:17" x14ac:dyDescent="0.25">
      <c r="A51" s="156">
        <v>22</v>
      </c>
      <c r="B51" s="147"/>
      <c r="C51" s="147" t="s">
        <v>2181</v>
      </c>
      <c r="D51" s="147"/>
      <c r="E51" s="147" t="s">
        <v>844</v>
      </c>
      <c r="F51" s="147"/>
      <c r="G51" s="147">
        <v>2016</v>
      </c>
      <c r="H51" s="147" t="s">
        <v>673</v>
      </c>
      <c r="I51" s="147" t="s">
        <v>854</v>
      </c>
      <c r="J51" s="147"/>
      <c r="K51" s="147" t="s">
        <v>2182</v>
      </c>
      <c r="L51" s="154" t="s">
        <v>856</v>
      </c>
      <c r="M51" s="147" t="s">
        <v>2183</v>
      </c>
      <c r="N51" s="147" t="s">
        <v>149</v>
      </c>
      <c r="O51" s="147"/>
      <c r="P51" s="160" t="s">
        <v>2184</v>
      </c>
      <c r="Q51" s="146"/>
    </row>
    <row r="52" spans="1:17" x14ac:dyDescent="0.25">
      <c r="A52" s="156">
        <v>23</v>
      </c>
      <c r="B52" s="147"/>
      <c r="C52" s="147" t="s">
        <v>2181</v>
      </c>
      <c r="D52" s="147"/>
      <c r="E52" s="147" t="s">
        <v>844</v>
      </c>
      <c r="F52" s="147"/>
      <c r="G52" s="147">
        <v>2016</v>
      </c>
      <c r="H52" s="147" t="s">
        <v>673</v>
      </c>
      <c r="I52" s="147" t="s">
        <v>854</v>
      </c>
      <c r="J52" s="147"/>
      <c r="K52" s="147" t="s">
        <v>2182</v>
      </c>
      <c r="L52" s="154" t="s">
        <v>856</v>
      </c>
      <c r="M52" s="147" t="s">
        <v>2183</v>
      </c>
      <c r="N52" s="147" t="s">
        <v>149</v>
      </c>
      <c r="O52" s="147"/>
      <c r="P52" s="160" t="s">
        <v>2184</v>
      </c>
      <c r="Q52" s="146"/>
    </row>
    <row r="53" spans="1:17" x14ac:dyDescent="0.25">
      <c r="A53" s="156">
        <v>24</v>
      </c>
      <c r="B53" s="147"/>
      <c r="C53" s="147" t="s">
        <v>2181</v>
      </c>
      <c r="D53" s="147"/>
      <c r="E53" s="147" t="s">
        <v>844</v>
      </c>
      <c r="F53" s="147"/>
      <c r="G53" s="147">
        <v>2016</v>
      </c>
      <c r="H53" s="147" t="s">
        <v>673</v>
      </c>
      <c r="I53" s="147" t="s">
        <v>854</v>
      </c>
      <c r="J53" s="147"/>
      <c r="K53" s="147" t="s">
        <v>2182</v>
      </c>
      <c r="L53" s="154" t="s">
        <v>856</v>
      </c>
      <c r="M53" s="147" t="s">
        <v>2183</v>
      </c>
      <c r="N53" s="147" t="s">
        <v>149</v>
      </c>
      <c r="O53" s="147"/>
      <c r="P53" s="160" t="s">
        <v>2184</v>
      </c>
      <c r="Q53" s="146"/>
    </row>
    <row r="54" spans="1:17" x14ac:dyDescent="0.25">
      <c r="A54" s="156">
        <v>25</v>
      </c>
      <c r="B54" s="147"/>
      <c r="C54" s="147" t="s">
        <v>2181</v>
      </c>
      <c r="D54" s="147"/>
      <c r="E54" s="147" t="s">
        <v>844</v>
      </c>
      <c r="F54" s="147"/>
      <c r="G54" s="147">
        <v>2016</v>
      </c>
      <c r="H54" s="147" t="s">
        <v>673</v>
      </c>
      <c r="I54" s="147" t="s">
        <v>854</v>
      </c>
      <c r="J54" s="147"/>
      <c r="K54" s="147" t="s">
        <v>2182</v>
      </c>
      <c r="L54" s="154" t="s">
        <v>856</v>
      </c>
      <c r="M54" s="147" t="s">
        <v>2183</v>
      </c>
      <c r="N54" s="147" t="s">
        <v>149</v>
      </c>
      <c r="O54" s="147"/>
      <c r="P54" s="160" t="s">
        <v>2184</v>
      </c>
      <c r="Q54" s="146"/>
    </row>
    <row r="55" spans="1:17" x14ac:dyDescent="0.25">
      <c r="A55" s="156">
        <v>26</v>
      </c>
      <c r="B55" s="147"/>
      <c r="C55" s="147" t="s">
        <v>2181</v>
      </c>
      <c r="D55" s="147"/>
      <c r="E55" s="147" t="s">
        <v>844</v>
      </c>
      <c r="F55" s="147"/>
      <c r="G55" s="147">
        <v>2016</v>
      </c>
      <c r="H55" s="147" t="s">
        <v>673</v>
      </c>
      <c r="I55" s="147" t="s">
        <v>854</v>
      </c>
      <c r="J55" s="147"/>
      <c r="K55" s="147" t="s">
        <v>2182</v>
      </c>
      <c r="L55" s="154" t="s">
        <v>856</v>
      </c>
      <c r="M55" s="147" t="s">
        <v>2183</v>
      </c>
      <c r="N55" s="147" t="s">
        <v>149</v>
      </c>
      <c r="O55" s="147"/>
      <c r="P55" s="160" t="s">
        <v>2184</v>
      </c>
      <c r="Q55" s="146"/>
    </row>
    <row r="56" spans="1:17" x14ac:dyDescent="0.25">
      <c r="A56" s="156">
        <v>27</v>
      </c>
      <c r="B56" s="147"/>
      <c r="C56" s="147" t="s">
        <v>2181</v>
      </c>
      <c r="D56" s="147"/>
      <c r="E56" s="147" t="s">
        <v>844</v>
      </c>
      <c r="F56" s="147"/>
      <c r="G56" s="147">
        <v>2016</v>
      </c>
      <c r="H56" s="147" t="s">
        <v>673</v>
      </c>
      <c r="I56" s="147" t="s">
        <v>854</v>
      </c>
      <c r="J56" s="147"/>
      <c r="K56" s="147" t="s">
        <v>2182</v>
      </c>
      <c r="L56" s="154" t="s">
        <v>856</v>
      </c>
      <c r="M56" s="147" t="s">
        <v>2183</v>
      </c>
      <c r="N56" s="147" t="s">
        <v>149</v>
      </c>
      <c r="O56" s="147"/>
      <c r="P56" s="160" t="s">
        <v>2184</v>
      </c>
      <c r="Q56" s="146"/>
    </row>
    <row r="57" spans="1:17" x14ac:dyDescent="0.25">
      <c r="A57" s="156">
        <v>28</v>
      </c>
      <c r="B57" s="147"/>
      <c r="C57" s="147" t="s">
        <v>2181</v>
      </c>
      <c r="D57" s="147"/>
      <c r="E57" s="147" t="s">
        <v>844</v>
      </c>
      <c r="F57" s="147"/>
      <c r="G57" s="147">
        <v>2016</v>
      </c>
      <c r="H57" s="147" t="s">
        <v>673</v>
      </c>
      <c r="I57" s="147" t="s">
        <v>854</v>
      </c>
      <c r="J57" s="147"/>
      <c r="K57" s="147" t="s">
        <v>2182</v>
      </c>
      <c r="L57" s="154" t="s">
        <v>856</v>
      </c>
      <c r="M57" s="147" t="s">
        <v>2183</v>
      </c>
      <c r="N57" s="147" t="s">
        <v>149</v>
      </c>
      <c r="O57" s="147"/>
      <c r="P57" s="160" t="s">
        <v>2184</v>
      </c>
      <c r="Q57" s="146"/>
    </row>
    <row r="58" spans="1:17" x14ac:dyDescent="0.25">
      <c r="A58" s="156">
        <v>29</v>
      </c>
      <c r="B58" s="147"/>
      <c r="C58" s="147" t="s">
        <v>2181</v>
      </c>
      <c r="D58" s="147"/>
      <c r="E58" s="147" t="s">
        <v>844</v>
      </c>
      <c r="F58" s="147"/>
      <c r="G58" s="147">
        <v>2016</v>
      </c>
      <c r="H58" s="147" t="s">
        <v>673</v>
      </c>
      <c r="I58" s="147" t="s">
        <v>854</v>
      </c>
      <c r="J58" s="147"/>
      <c r="K58" s="147" t="s">
        <v>2182</v>
      </c>
      <c r="L58" s="154" t="s">
        <v>856</v>
      </c>
      <c r="M58" s="147" t="s">
        <v>2183</v>
      </c>
      <c r="N58" s="147" t="s">
        <v>149</v>
      </c>
      <c r="O58" s="147"/>
      <c r="P58" s="160" t="s">
        <v>2184</v>
      </c>
    </row>
    <row r="59" spans="1:17" x14ac:dyDescent="0.25">
      <c r="A59" s="156">
        <v>30</v>
      </c>
      <c r="B59" s="147"/>
      <c r="C59" s="147" t="s">
        <v>2181</v>
      </c>
      <c r="D59" s="147"/>
      <c r="E59" s="147" t="s">
        <v>844</v>
      </c>
      <c r="F59" s="147"/>
      <c r="G59" s="147">
        <v>2016</v>
      </c>
      <c r="H59" s="147" t="s">
        <v>673</v>
      </c>
      <c r="I59" s="147" t="s">
        <v>854</v>
      </c>
      <c r="J59" s="147"/>
      <c r="K59" s="147" t="s">
        <v>2182</v>
      </c>
      <c r="L59" s="154" t="s">
        <v>856</v>
      </c>
      <c r="M59" s="147" t="s">
        <v>2183</v>
      </c>
      <c r="N59" s="147" t="s">
        <v>149</v>
      </c>
      <c r="O59" s="147"/>
      <c r="P59" s="160" t="s">
        <v>2184</v>
      </c>
    </row>
    <row r="60" spans="1:17" x14ac:dyDescent="0.25">
      <c r="A60" s="156">
        <v>31</v>
      </c>
      <c r="B60" s="147"/>
      <c r="C60" s="147" t="s">
        <v>2181</v>
      </c>
      <c r="D60" s="147"/>
      <c r="E60" s="147" t="s">
        <v>844</v>
      </c>
      <c r="F60" s="147"/>
      <c r="G60" s="147">
        <v>2016</v>
      </c>
      <c r="H60" s="147" t="s">
        <v>673</v>
      </c>
      <c r="I60" s="147" t="s">
        <v>854</v>
      </c>
      <c r="J60" s="147"/>
      <c r="K60" s="147" t="s">
        <v>2182</v>
      </c>
      <c r="L60" s="154" t="s">
        <v>856</v>
      </c>
      <c r="M60" s="147" t="s">
        <v>2183</v>
      </c>
      <c r="N60" s="147" t="s">
        <v>149</v>
      </c>
      <c r="O60" s="147"/>
      <c r="P60" s="160" t="s">
        <v>2184</v>
      </c>
    </row>
    <row r="61" spans="1:17" x14ac:dyDescent="0.25">
      <c r="A61" s="156">
        <v>32</v>
      </c>
      <c r="B61" s="147"/>
      <c r="C61" s="147" t="s">
        <v>2181</v>
      </c>
      <c r="D61" s="147"/>
      <c r="E61" s="147" t="s">
        <v>844</v>
      </c>
      <c r="F61" s="147"/>
      <c r="G61" s="147">
        <v>2016</v>
      </c>
      <c r="H61" s="147" t="s">
        <v>673</v>
      </c>
      <c r="I61" s="147" t="s">
        <v>854</v>
      </c>
      <c r="J61" s="147"/>
      <c r="K61" s="147" t="s">
        <v>2182</v>
      </c>
      <c r="L61" s="154" t="s">
        <v>856</v>
      </c>
      <c r="M61" s="147" t="s">
        <v>2183</v>
      </c>
      <c r="N61" s="147" t="s">
        <v>149</v>
      </c>
      <c r="O61" s="147"/>
      <c r="P61" s="160" t="s">
        <v>2184</v>
      </c>
    </row>
    <row r="62" spans="1:17" x14ac:dyDescent="0.25">
      <c r="A62" s="156">
        <v>33</v>
      </c>
      <c r="B62" s="147"/>
      <c r="C62" s="147" t="s">
        <v>2181</v>
      </c>
      <c r="D62" s="147"/>
      <c r="E62" s="147" t="s">
        <v>844</v>
      </c>
      <c r="F62" s="147"/>
      <c r="G62" s="147">
        <v>2016</v>
      </c>
      <c r="H62" s="147" t="s">
        <v>673</v>
      </c>
      <c r="I62" s="147" t="s">
        <v>854</v>
      </c>
      <c r="J62" s="147"/>
      <c r="K62" s="147" t="s">
        <v>2182</v>
      </c>
      <c r="L62" s="154" t="s">
        <v>856</v>
      </c>
      <c r="M62" s="147" t="s">
        <v>2183</v>
      </c>
      <c r="N62" s="147" t="s">
        <v>149</v>
      </c>
      <c r="O62" s="147"/>
      <c r="P62" s="160" t="s">
        <v>2184</v>
      </c>
    </row>
    <row r="63" spans="1:17" x14ac:dyDescent="0.25">
      <c r="A63" s="156">
        <v>34</v>
      </c>
      <c r="B63" s="147"/>
      <c r="C63" s="147" t="s">
        <v>2181</v>
      </c>
      <c r="D63" s="147"/>
      <c r="E63" s="147" t="s">
        <v>844</v>
      </c>
      <c r="F63" s="147"/>
      <c r="G63" s="147">
        <v>2016</v>
      </c>
      <c r="H63" s="147" t="s">
        <v>673</v>
      </c>
      <c r="I63" s="147" t="s">
        <v>854</v>
      </c>
      <c r="J63" s="147"/>
      <c r="K63" s="147" t="s">
        <v>2182</v>
      </c>
      <c r="L63" s="154" t="s">
        <v>856</v>
      </c>
      <c r="M63" s="147" t="s">
        <v>2183</v>
      </c>
      <c r="N63" s="147" t="s">
        <v>149</v>
      </c>
      <c r="O63" s="147"/>
      <c r="P63" s="160" t="s">
        <v>2184</v>
      </c>
    </row>
    <row r="64" spans="1:17" x14ac:dyDescent="0.25">
      <c r="A64" s="156">
        <v>35</v>
      </c>
      <c r="B64" s="147"/>
      <c r="C64" s="147" t="s">
        <v>2181</v>
      </c>
      <c r="D64" s="147"/>
      <c r="E64" s="147" t="s">
        <v>844</v>
      </c>
      <c r="F64" s="147"/>
      <c r="G64" s="147">
        <v>2016</v>
      </c>
      <c r="H64" s="147" t="s">
        <v>673</v>
      </c>
      <c r="I64" s="147" t="s">
        <v>854</v>
      </c>
      <c r="J64" s="147"/>
      <c r="K64" s="147" t="s">
        <v>2182</v>
      </c>
      <c r="L64" s="154" t="s">
        <v>856</v>
      </c>
      <c r="M64" s="147" t="s">
        <v>2183</v>
      </c>
      <c r="N64" s="147" t="s">
        <v>149</v>
      </c>
      <c r="O64" s="147"/>
      <c r="P64" s="160" t="s">
        <v>2184</v>
      </c>
    </row>
    <row r="65" spans="1:16" x14ac:dyDescent="0.25">
      <c r="A65" s="156">
        <v>36</v>
      </c>
      <c r="B65" s="147"/>
      <c r="C65" s="147" t="s">
        <v>2181</v>
      </c>
      <c r="D65" s="147"/>
      <c r="E65" s="147" t="s">
        <v>844</v>
      </c>
      <c r="F65" s="147"/>
      <c r="G65" s="147">
        <v>2016</v>
      </c>
      <c r="H65" s="147" t="s">
        <v>673</v>
      </c>
      <c r="I65" s="147" t="s">
        <v>854</v>
      </c>
      <c r="J65" s="147"/>
      <c r="K65" s="147" t="s">
        <v>2182</v>
      </c>
      <c r="L65" s="154" t="s">
        <v>856</v>
      </c>
      <c r="M65" s="147" t="s">
        <v>2183</v>
      </c>
      <c r="N65" s="147" t="s">
        <v>149</v>
      </c>
      <c r="O65" s="147"/>
      <c r="P65" s="160" t="s">
        <v>2184</v>
      </c>
    </row>
    <row r="66" spans="1:16" x14ac:dyDescent="0.25">
      <c r="A66" s="156">
        <v>37</v>
      </c>
      <c r="B66" s="147"/>
      <c r="C66" s="147" t="s">
        <v>2181</v>
      </c>
      <c r="D66" s="147"/>
      <c r="E66" s="147" t="s">
        <v>844</v>
      </c>
      <c r="F66" s="147"/>
      <c r="G66" s="147">
        <v>2016</v>
      </c>
      <c r="H66" s="147" t="s">
        <v>673</v>
      </c>
      <c r="I66" s="147" t="s">
        <v>854</v>
      </c>
      <c r="J66" s="147"/>
      <c r="K66" s="147" t="s">
        <v>2182</v>
      </c>
      <c r="L66" s="154" t="s">
        <v>856</v>
      </c>
      <c r="M66" s="147" t="s">
        <v>2183</v>
      </c>
      <c r="N66" s="147" t="s">
        <v>149</v>
      </c>
      <c r="O66" s="147"/>
      <c r="P66" s="160" t="s">
        <v>2184</v>
      </c>
    </row>
    <row r="67" spans="1:16" x14ac:dyDescent="0.25">
      <c r="A67" s="156">
        <v>38</v>
      </c>
      <c r="B67" s="147"/>
      <c r="C67" s="147" t="s">
        <v>2181</v>
      </c>
      <c r="D67" s="147"/>
      <c r="E67" s="147" t="s">
        <v>844</v>
      </c>
      <c r="F67" s="147"/>
      <c r="G67" s="147">
        <v>2016</v>
      </c>
      <c r="H67" s="147" t="s">
        <v>673</v>
      </c>
      <c r="I67" s="147" t="s">
        <v>854</v>
      </c>
      <c r="J67" s="147"/>
      <c r="K67" s="147" t="s">
        <v>2182</v>
      </c>
      <c r="L67" s="154" t="s">
        <v>856</v>
      </c>
      <c r="M67" s="147" t="s">
        <v>2183</v>
      </c>
      <c r="N67" s="147" t="s">
        <v>149</v>
      </c>
      <c r="O67" s="147"/>
      <c r="P67" s="160" t="s">
        <v>2184</v>
      </c>
    </row>
    <row r="68" spans="1:16" x14ac:dyDescent="0.25">
      <c r="A68" s="156">
        <v>39</v>
      </c>
      <c r="B68" s="147"/>
      <c r="C68" s="147" t="s">
        <v>2181</v>
      </c>
      <c r="D68" s="147"/>
      <c r="E68" s="147" t="s">
        <v>844</v>
      </c>
      <c r="F68" s="147"/>
      <c r="G68" s="147">
        <v>2016</v>
      </c>
      <c r="H68" s="147" t="s">
        <v>673</v>
      </c>
      <c r="I68" s="147" t="s">
        <v>854</v>
      </c>
      <c r="J68" s="147"/>
      <c r="K68" s="147" t="s">
        <v>2182</v>
      </c>
      <c r="L68" s="154" t="s">
        <v>856</v>
      </c>
      <c r="M68" s="147" t="s">
        <v>2183</v>
      </c>
      <c r="N68" s="147" t="s">
        <v>149</v>
      </c>
      <c r="O68" s="147"/>
      <c r="P68" s="160" t="s">
        <v>2184</v>
      </c>
    </row>
    <row r="69" spans="1:16" x14ac:dyDescent="0.25">
      <c r="A69" s="156">
        <v>40</v>
      </c>
      <c r="B69" s="147"/>
      <c r="C69" s="147" t="s">
        <v>2181</v>
      </c>
      <c r="D69" s="147"/>
      <c r="E69" s="147" t="s">
        <v>844</v>
      </c>
      <c r="F69" s="147"/>
      <c r="G69" s="147">
        <v>2016</v>
      </c>
      <c r="H69" s="147" t="s">
        <v>673</v>
      </c>
      <c r="I69" s="147" t="s">
        <v>854</v>
      </c>
      <c r="J69" s="147"/>
      <c r="K69" s="147" t="s">
        <v>2182</v>
      </c>
      <c r="L69" s="154" t="s">
        <v>856</v>
      </c>
      <c r="M69" s="147" t="s">
        <v>2183</v>
      </c>
      <c r="N69" s="147" t="s">
        <v>149</v>
      </c>
      <c r="O69" s="147"/>
      <c r="P69" s="160" t="s">
        <v>2184</v>
      </c>
    </row>
    <row r="70" spans="1:16" x14ac:dyDescent="0.25">
      <c r="A70" s="156">
        <v>41</v>
      </c>
      <c r="B70" s="147"/>
      <c r="C70" s="147" t="s">
        <v>2181</v>
      </c>
      <c r="D70" s="147"/>
      <c r="E70" s="147" t="s">
        <v>844</v>
      </c>
      <c r="F70" s="147"/>
      <c r="G70" s="147">
        <v>2016</v>
      </c>
      <c r="H70" s="147" t="s">
        <v>673</v>
      </c>
      <c r="I70" s="147" t="s">
        <v>854</v>
      </c>
      <c r="J70" s="147"/>
      <c r="K70" s="147" t="s">
        <v>2182</v>
      </c>
      <c r="L70" s="154" t="s">
        <v>856</v>
      </c>
      <c r="M70" s="147" t="s">
        <v>2183</v>
      </c>
      <c r="N70" s="147" t="s">
        <v>149</v>
      </c>
      <c r="O70" s="147"/>
      <c r="P70" s="160" t="s">
        <v>2184</v>
      </c>
    </row>
    <row r="71" spans="1:16" x14ac:dyDescent="0.25">
      <c r="A71" s="156">
        <v>42</v>
      </c>
      <c r="B71" s="147"/>
      <c r="C71" s="147" t="s">
        <v>2181</v>
      </c>
      <c r="D71" s="147"/>
      <c r="E71" s="147" t="s">
        <v>844</v>
      </c>
      <c r="F71" s="147"/>
      <c r="G71" s="147">
        <v>2016</v>
      </c>
      <c r="H71" s="147" t="s">
        <v>673</v>
      </c>
      <c r="I71" s="147" t="s">
        <v>854</v>
      </c>
      <c r="J71" s="147"/>
      <c r="K71" s="147" t="s">
        <v>2182</v>
      </c>
      <c r="L71" s="154" t="s">
        <v>856</v>
      </c>
      <c r="M71" s="147" t="s">
        <v>2183</v>
      </c>
      <c r="N71" s="147" t="s">
        <v>149</v>
      </c>
      <c r="O71" s="147"/>
      <c r="P71" s="160" t="s">
        <v>2184</v>
      </c>
    </row>
    <row r="72" spans="1:16" x14ac:dyDescent="0.25">
      <c r="A72" s="156">
        <v>43</v>
      </c>
      <c r="B72" s="147"/>
      <c r="C72" s="147" t="s">
        <v>2181</v>
      </c>
      <c r="D72" s="147"/>
      <c r="E72" s="147" t="s">
        <v>844</v>
      </c>
      <c r="F72" s="147"/>
      <c r="G72" s="147">
        <v>2016</v>
      </c>
      <c r="H72" s="147" t="s">
        <v>673</v>
      </c>
      <c r="I72" s="147" t="s">
        <v>854</v>
      </c>
      <c r="J72" s="147"/>
      <c r="K72" s="147" t="s">
        <v>2182</v>
      </c>
      <c r="L72" s="154" t="s">
        <v>856</v>
      </c>
      <c r="M72" s="147" t="s">
        <v>2183</v>
      </c>
      <c r="N72" s="147" t="s">
        <v>149</v>
      </c>
      <c r="O72" s="147"/>
      <c r="P72" s="160" t="s">
        <v>2184</v>
      </c>
    </row>
    <row r="73" spans="1:16" x14ac:dyDescent="0.25">
      <c r="A73" s="156">
        <v>44</v>
      </c>
      <c r="B73" s="147"/>
      <c r="C73" s="147" t="s">
        <v>2181</v>
      </c>
      <c r="D73" s="147"/>
      <c r="E73" s="147" t="s">
        <v>844</v>
      </c>
      <c r="F73" s="147"/>
      <c r="G73" s="147">
        <v>2016</v>
      </c>
      <c r="H73" s="147" t="s">
        <v>673</v>
      </c>
      <c r="I73" s="147" t="s">
        <v>854</v>
      </c>
      <c r="J73" s="147"/>
      <c r="K73" s="147" t="s">
        <v>2182</v>
      </c>
      <c r="L73" s="154" t="s">
        <v>856</v>
      </c>
      <c r="M73" s="147" t="s">
        <v>2183</v>
      </c>
      <c r="N73" s="147" t="s">
        <v>149</v>
      </c>
      <c r="O73" s="147"/>
      <c r="P73" s="160" t="s">
        <v>2184</v>
      </c>
    </row>
    <row r="74" spans="1:16" x14ac:dyDescent="0.25">
      <c r="A74" s="156">
        <v>45</v>
      </c>
      <c r="B74" s="147"/>
      <c r="C74" s="147" t="s">
        <v>2181</v>
      </c>
      <c r="D74" s="147"/>
      <c r="E74" s="147" t="s">
        <v>844</v>
      </c>
      <c r="F74" s="147"/>
      <c r="G74" s="147">
        <v>2016</v>
      </c>
      <c r="H74" s="147" t="s">
        <v>673</v>
      </c>
      <c r="I74" s="147" t="s">
        <v>854</v>
      </c>
      <c r="J74" s="147"/>
      <c r="K74" s="147" t="s">
        <v>2182</v>
      </c>
      <c r="L74" s="154" t="s">
        <v>856</v>
      </c>
      <c r="M74" s="147" t="s">
        <v>2183</v>
      </c>
      <c r="N74" s="147" t="s">
        <v>149</v>
      </c>
      <c r="O74" s="147"/>
      <c r="P74" s="160" t="s">
        <v>2184</v>
      </c>
    </row>
    <row r="75" spans="1:16" x14ac:dyDescent="0.25">
      <c r="A75" s="156">
        <v>46</v>
      </c>
      <c r="B75" s="147"/>
      <c r="C75" s="147" t="s">
        <v>2181</v>
      </c>
      <c r="D75" s="147"/>
      <c r="E75" s="147" t="s">
        <v>844</v>
      </c>
      <c r="F75" s="147"/>
      <c r="G75" s="147">
        <v>2016</v>
      </c>
      <c r="H75" s="147" t="s">
        <v>673</v>
      </c>
      <c r="I75" s="147" t="s">
        <v>854</v>
      </c>
      <c r="J75" s="147"/>
      <c r="K75" s="147" t="s">
        <v>2182</v>
      </c>
      <c r="L75" s="154" t="s">
        <v>856</v>
      </c>
      <c r="M75" s="147" t="s">
        <v>2183</v>
      </c>
      <c r="N75" s="147" t="s">
        <v>149</v>
      </c>
      <c r="O75" s="147"/>
      <c r="P75" s="160" t="s">
        <v>2184</v>
      </c>
    </row>
    <row r="76" spans="1:16" x14ac:dyDescent="0.25">
      <c r="A76" s="156">
        <v>47</v>
      </c>
      <c r="B76" s="147"/>
      <c r="C76" s="147" t="s">
        <v>2181</v>
      </c>
      <c r="D76" s="147"/>
      <c r="E76" s="147" t="s">
        <v>844</v>
      </c>
      <c r="F76" s="147"/>
      <c r="G76" s="147">
        <v>2016</v>
      </c>
      <c r="H76" s="147" t="s">
        <v>673</v>
      </c>
      <c r="I76" s="147" t="s">
        <v>854</v>
      </c>
      <c r="J76" s="147"/>
      <c r="K76" s="147" t="s">
        <v>2182</v>
      </c>
      <c r="L76" s="154" t="s">
        <v>856</v>
      </c>
      <c r="M76" s="147" t="s">
        <v>2183</v>
      </c>
      <c r="N76" s="147" t="s">
        <v>149</v>
      </c>
      <c r="O76" s="147"/>
      <c r="P76" s="160" t="s">
        <v>2184</v>
      </c>
    </row>
    <row r="77" spans="1:16" x14ac:dyDescent="0.25">
      <c r="A77" s="156">
        <v>48</v>
      </c>
      <c r="B77" s="147"/>
      <c r="C77" s="147" t="s">
        <v>2181</v>
      </c>
      <c r="D77" s="147"/>
      <c r="E77" s="147" t="s">
        <v>844</v>
      </c>
      <c r="F77" s="147"/>
      <c r="G77" s="147">
        <v>2016</v>
      </c>
      <c r="H77" s="147" t="s">
        <v>673</v>
      </c>
      <c r="I77" s="147" t="s">
        <v>854</v>
      </c>
      <c r="J77" s="147"/>
      <c r="K77" s="147" t="s">
        <v>2182</v>
      </c>
      <c r="L77" s="154" t="s">
        <v>856</v>
      </c>
      <c r="M77" s="147" t="s">
        <v>2183</v>
      </c>
      <c r="N77" s="147" t="s">
        <v>149</v>
      </c>
      <c r="O77" s="147"/>
      <c r="P77" s="160" t="s">
        <v>2184</v>
      </c>
    </row>
    <row r="78" spans="1:16" x14ac:dyDescent="0.25">
      <c r="A78" s="156">
        <v>49</v>
      </c>
      <c r="B78" s="147"/>
      <c r="C78" s="147" t="s">
        <v>2181</v>
      </c>
      <c r="D78" s="147"/>
      <c r="E78" s="147" t="s">
        <v>844</v>
      </c>
      <c r="F78" s="147"/>
      <c r="G78" s="147">
        <v>2016</v>
      </c>
      <c r="H78" s="147" t="s">
        <v>673</v>
      </c>
      <c r="I78" s="147" t="s">
        <v>854</v>
      </c>
      <c r="J78" s="147"/>
      <c r="K78" s="147" t="s">
        <v>2182</v>
      </c>
      <c r="L78" s="154" t="s">
        <v>856</v>
      </c>
      <c r="M78" s="147" t="s">
        <v>2183</v>
      </c>
      <c r="N78" s="147" t="s">
        <v>149</v>
      </c>
      <c r="O78" s="147"/>
      <c r="P78" s="160" t="s">
        <v>2184</v>
      </c>
    </row>
    <row r="79" spans="1:16" x14ac:dyDescent="0.25">
      <c r="A79" s="156">
        <v>50</v>
      </c>
      <c r="B79" s="147"/>
      <c r="C79" s="147" t="s">
        <v>2181</v>
      </c>
      <c r="D79" s="147"/>
      <c r="E79" s="147" t="s">
        <v>844</v>
      </c>
      <c r="F79" s="147"/>
      <c r="G79" s="147">
        <v>2016</v>
      </c>
      <c r="H79" s="147" t="s">
        <v>673</v>
      </c>
      <c r="I79" s="147" t="s">
        <v>854</v>
      </c>
      <c r="J79" s="147"/>
      <c r="K79" s="147" t="s">
        <v>2182</v>
      </c>
      <c r="L79" s="154" t="s">
        <v>856</v>
      </c>
      <c r="M79" s="147" t="s">
        <v>2183</v>
      </c>
      <c r="N79" s="147" t="s">
        <v>149</v>
      </c>
      <c r="O79" s="147"/>
      <c r="P79" s="160" t="s">
        <v>2184</v>
      </c>
    </row>
    <row r="80" spans="1:16" x14ac:dyDescent="0.25">
      <c r="A80" s="156">
        <v>51</v>
      </c>
      <c r="B80" s="147"/>
      <c r="C80" s="147" t="s">
        <v>2181</v>
      </c>
      <c r="D80" s="147"/>
      <c r="E80" s="147" t="s">
        <v>844</v>
      </c>
      <c r="F80" s="147"/>
      <c r="G80" s="147">
        <v>2016</v>
      </c>
      <c r="H80" s="147" t="s">
        <v>673</v>
      </c>
      <c r="I80" s="147" t="s">
        <v>854</v>
      </c>
      <c r="J80" s="147"/>
      <c r="K80" s="147" t="s">
        <v>2182</v>
      </c>
      <c r="L80" s="154" t="s">
        <v>856</v>
      </c>
      <c r="M80" s="147" t="s">
        <v>2183</v>
      </c>
      <c r="N80" s="147" t="s">
        <v>149</v>
      </c>
      <c r="O80" s="147"/>
      <c r="P80" s="160" t="s">
        <v>2184</v>
      </c>
    </row>
    <row r="81" spans="1:16" x14ac:dyDescent="0.25">
      <c r="A81" s="156">
        <v>52</v>
      </c>
      <c r="B81" s="147"/>
      <c r="C81" s="147" t="s">
        <v>2181</v>
      </c>
      <c r="D81" s="147"/>
      <c r="E81" s="147" t="s">
        <v>844</v>
      </c>
      <c r="F81" s="147"/>
      <c r="G81" s="147">
        <v>2016</v>
      </c>
      <c r="H81" s="147" t="s">
        <v>673</v>
      </c>
      <c r="I81" s="147" t="s">
        <v>854</v>
      </c>
      <c r="J81" s="147"/>
      <c r="K81" s="147" t="s">
        <v>2182</v>
      </c>
      <c r="L81" s="154" t="s">
        <v>856</v>
      </c>
      <c r="M81" s="147" t="s">
        <v>2183</v>
      </c>
      <c r="N81" s="147" t="s">
        <v>149</v>
      </c>
      <c r="O81" s="147"/>
      <c r="P81" s="160" t="s">
        <v>2184</v>
      </c>
    </row>
    <row r="82" spans="1:16" x14ac:dyDescent="0.25">
      <c r="A82" s="156">
        <v>53</v>
      </c>
      <c r="B82" s="147"/>
      <c r="C82" s="147" t="s">
        <v>2181</v>
      </c>
      <c r="D82" s="147"/>
      <c r="E82" s="147" t="s">
        <v>844</v>
      </c>
      <c r="F82" s="147"/>
      <c r="G82" s="147">
        <v>2016</v>
      </c>
      <c r="H82" s="147" t="s">
        <v>673</v>
      </c>
      <c r="I82" s="147" t="s">
        <v>854</v>
      </c>
      <c r="J82" s="147"/>
      <c r="K82" s="147" t="s">
        <v>2182</v>
      </c>
      <c r="L82" s="154" t="s">
        <v>856</v>
      </c>
      <c r="M82" s="147" t="s">
        <v>2183</v>
      </c>
      <c r="N82" s="147" t="s">
        <v>149</v>
      </c>
      <c r="O82" s="147"/>
      <c r="P82" s="160" t="s">
        <v>2184</v>
      </c>
    </row>
    <row r="83" spans="1:16" x14ac:dyDescent="0.25">
      <c r="A83" s="156">
        <v>54</v>
      </c>
      <c r="B83" s="147"/>
      <c r="C83" s="147" t="s">
        <v>2181</v>
      </c>
      <c r="D83" s="147"/>
      <c r="E83" s="147" t="s">
        <v>844</v>
      </c>
      <c r="F83" s="147"/>
      <c r="G83" s="147">
        <v>2016</v>
      </c>
      <c r="H83" s="147" t="s">
        <v>673</v>
      </c>
      <c r="I83" s="147" t="s">
        <v>854</v>
      </c>
      <c r="J83" s="147"/>
      <c r="K83" s="147" t="s">
        <v>2182</v>
      </c>
      <c r="L83" s="154" t="s">
        <v>856</v>
      </c>
      <c r="M83" s="147" t="s">
        <v>2183</v>
      </c>
      <c r="N83" s="147" t="s">
        <v>149</v>
      </c>
      <c r="O83" s="147"/>
      <c r="P83" s="160" t="s">
        <v>2184</v>
      </c>
    </row>
    <row r="84" spans="1:16" x14ac:dyDescent="0.25">
      <c r="A84" s="156">
        <v>55</v>
      </c>
      <c r="B84" s="147"/>
      <c r="C84" s="147" t="s">
        <v>2181</v>
      </c>
      <c r="D84" s="147"/>
      <c r="E84" s="147" t="s">
        <v>844</v>
      </c>
      <c r="F84" s="147"/>
      <c r="G84" s="147">
        <v>2016</v>
      </c>
      <c r="H84" s="147" t="s">
        <v>673</v>
      </c>
      <c r="I84" s="147" t="s">
        <v>854</v>
      </c>
      <c r="J84" s="147"/>
      <c r="K84" s="147" t="s">
        <v>2182</v>
      </c>
      <c r="L84" s="154" t="s">
        <v>856</v>
      </c>
      <c r="M84" s="147" t="s">
        <v>2183</v>
      </c>
      <c r="N84" s="147" t="s">
        <v>149</v>
      </c>
      <c r="O84" s="147"/>
      <c r="P84" s="160" t="s">
        <v>2184</v>
      </c>
    </row>
    <row r="85" spans="1:16" x14ac:dyDescent="0.25">
      <c r="A85" s="156">
        <v>56</v>
      </c>
      <c r="B85" s="147"/>
      <c r="C85" s="147" t="s">
        <v>2181</v>
      </c>
      <c r="D85" s="147"/>
      <c r="E85" s="147" t="s">
        <v>844</v>
      </c>
      <c r="F85" s="147"/>
      <c r="G85" s="147">
        <v>2016</v>
      </c>
      <c r="H85" s="147" t="s">
        <v>673</v>
      </c>
      <c r="I85" s="147" t="s">
        <v>854</v>
      </c>
      <c r="J85" s="147"/>
      <c r="K85" s="147" t="s">
        <v>2182</v>
      </c>
      <c r="L85" s="154" t="s">
        <v>856</v>
      </c>
      <c r="M85" s="147" t="s">
        <v>2183</v>
      </c>
      <c r="N85" s="147" t="s">
        <v>149</v>
      </c>
      <c r="O85" s="147"/>
      <c r="P85" s="160" t="s">
        <v>2184</v>
      </c>
    </row>
    <row r="86" spans="1:16" x14ac:dyDescent="0.25">
      <c r="A86" s="156">
        <v>57</v>
      </c>
      <c r="B86" s="147"/>
      <c r="C86" s="147" t="s">
        <v>2181</v>
      </c>
      <c r="D86" s="147"/>
      <c r="E86" s="147" t="s">
        <v>844</v>
      </c>
      <c r="F86" s="147"/>
      <c r="G86" s="147">
        <v>2016</v>
      </c>
      <c r="H86" s="147" t="s">
        <v>673</v>
      </c>
      <c r="I86" s="147" t="s">
        <v>854</v>
      </c>
      <c r="J86" s="147"/>
      <c r="K86" s="147" t="s">
        <v>2182</v>
      </c>
      <c r="L86" s="154" t="s">
        <v>856</v>
      </c>
      <c r="M86" s="147" t="s">
        <v>2183</v>
      </c>
      <c r="N86" s="147" t="s">
        <v>149</v>
      </c>
      <c r="O86" s="147"/>
      <c r="P86" s="160" t="s">
        <v>2184</v>
      </c>
    </row>
    <row r="87" spans="1:16" x14ac:dyDescent="0.25">
      <c r="A87" s="156">
        <v>58</v>
      </c>
      <c r="B87" s="147"/>
      <c r="C87" s="147" t="s">
        <v>2181</v>
      </c>
      <c r="D87" s="147"/>
      <c r="E87" s="147" t="s">
        <v>844</v>
      </c>
      <c r="F87" s="147"/>
      <c r="G87" s="147">
        <v>2016</v>
      </c>
      <c r="H87" s="147" t="s">
        <v>673</v>
      </c>
      <c r="I87" s="147" t="s">
        <v>854</v>
      </c>
      <c r="J87" s="147"/>
      <c r="K87" s="147" t="s">
        <v>2182</v>
      </c>
      <c r="L87" s="154" t="s">
        <v>856</v>
      </c>
      <c r="M87" s="147" t="s">
        <v>2183</v>
      </c>
      <c r="N87" s="147" t="s">
        <v>149</v>
      </c>
      <c r="O87" s="147"/>
      <c r="P87" s="160" t="s">
        <v>2184</v>
      </c>
    </row>
    <row r="88" spans="1:16" x14ac:dyDescent="0.25">
      <c r="A88" s="156">
        <v>59</v>
      </c>
      <c r="B88" s="147"/>
      <c r="C88" s="147" t="s">
        <v>2181</v>
      </c>
      <c r="D88" s="147"/>
      <c r="E88" s="147" t="s">
        <v>844</v>
      </c>
      <c r="F88" s="147"/>
      <c r="G88" s="147">
        <v>2016</v>
      </c>
      <c r="H88" s="147" t="s">
        <v>673</v>
      </c>
      <c r="I88" s="147" t="s">
        <v>854</v>
      </c>
      <c r="J88" s="147"/>
      <c r="K88" s="147" t="s">
        <v>2182</v>
      </c>
      <c r="L88" s="154" t="s">
        <v>856</v>
      </c>
      <c r="M88" s="147" t="s">
        <v>2183</v>
      </c>
      <c r="N88" s="147" t="s">
        <v>149</v>
      </c>
      <c r="O88" s="147"/>
      <c r="P88" s="160" t="s">
        <v>2184</v>
      </c>
    </row>
    <row r="89" spans="1:16" x14ac:dyDescent="0.25">
      <c r="A89" s="156">
        <v>60</v>
      </c>
      <c r="B89" s="147"/>
      <c r="C89" s="147" t="s">
        <v>2181</v>
      </c>
      <c r="D89" s="147"/>
      <c r="E89" s="147" t="s">
        <v>844</v>
      </c>
      <c r="F89" s="147"/>
      <c r="G89" s="147">
        <v>2016</v>
      </c>
      <c r="H89" s="147" t="s">
        <v>673</v>
      </c>
      <c r="I89" s="147" t="s">
        <v>854</v>
      </c>
      <c r="J89" s="147"/>
      <c r="K89" s="147" t="s">
        <v>2182</v>
      </c>
      <c r="L89" s="154" t="s">
        <v>856</v>
      </c>
      <c r="M89" s="147" t="s">
        <v>2183</v>
      </c>
      <c r="N89" s="147" t="s">
        <v>149</v>
      </c>
      <c r="O89" s="147"/>
      <c r="P89" s="160" t="s">
        <v>2184</v>
      </c>
    </row>
    <row r="90" spans="1:16" x14ac:dyDescent="0.25">
      <c r="A90" s="156">
        <v>61</v>
      </c>
      <c r="B90" s="147"/>
      <c r="C90" s="147" t="s">
        <v>2181</v>
      </c>
      <c r="D90" s="147"/>
      <c r="E90" s="147" t="s">
        <v>844</v>
      </c>
      <c r="F90" s="147"/>
      <c r="G90" s="147">
        <v>2016</v>
      </c>
      <c r="H90" s="147" t="s">
        <v>673</v>
      </c>
      <c r="I90" s="147" t="s">
        <v>854</v>
      </c>
      <c r="J90" s="147"/>
      <c r="K90" s="147" t="s">
        <v>2182</v>
      </c>
      <c r="L90" s="154" t="s">
        <v>856</v>
      </c>
      <c r="M90" s="147" t="s">
        <v>2183</v>
      </c>
      <c r="N90" s="147" t="s">
        <v>149</v>
      </c>
      <c r="O90" s="147"/>
      <c r="P90" s="160" t="s">
        <v>2184</v>
      </c>
    </row>
    <row r="91" spans="1:16" x14ac:dyDescent="0.25">
      <c r="A91" s="156">
        <v>62</v>
      </c>
      <c r="B91" s="147"/>
      <c r="C91" s="147" t="s">
        <v>2181</v>
      </c>
      <c r="D91" s="147"/>
      <c r="E91" s="147" t="s">
        <v>844</v>
      </c>
      <c r="F91" s="147"/>
      <c r="G91" s="147">
        <v>2016</v>
      </c>
      <c r="H91" s="147" t="s">
        <v>673</v>
      </c>
      <c r="I91" s="147" t="s">
        <v>854</v>
      </c>
      <c r="J91" s="147"/>
      <c r="K91" s="147" t="s">
        <v>2182</v>
      </c>
      <c r="L91" s="154" t="s">
        <v>856</v>
      </c>
      <c r="M91" s="147" t="s">
        <v>2183</v>
      </c>
      <c r="N91" s="147" t="s">
        <v>149</v>
      </c>
      <c r="O91" s="147"/>
      <c r="P91" s="160" t="s">
        <v>2184</v>
      </c>
    </row>
    <row r="92" spans="1:16" x14ac:dyDescent="0.25">
      <c r="A92" s="156">
        <v>63</v>
      </c>
      <c r="B92" s="147"/>
      <c r="C92" s="147" t="s">
        <v>2181</v>
      </c>
      <c r="D92" s="147"/>
      <c r="E92" s="147" t="s">
        <v>844</v>
      </c>
      <c r="F92" s="147"/>
      <c r="G92" s="147">
        <v>2016</v>
      </c>
      <c r="H92" s="147" t="s">
        <v>673</v>
      </c>
      <c r="I92" s="147" t="s">
        <v>854</v>
      </c>
      <c r="J92" s="147"/>
      <c r="K92" s="147" t="s">
        <v>2182</v>
      </c>
      <c r="L92" s="154" t="s">
        <v>856</v>
      </c>
      <c r="M92" s="147" t="s">
        <v>2183</v>
      </c>
      <c r="N92" s="147" t="s">
        <v>149</v>
      </c>
      <c r="O92" s="147"/>
      <c r="P92" s="160" t="s">
        <v>2184</v>
      </c>
    </row>
    <row r="93" spans="1:16" x14ac:dyDescent="0.25">
      <c r="A93" s="156">
        <v>64</v>
      </c>
      <c r="B93" s="147"/>
      <c r="C93" s="147" t="s">
        <v>2181</v>
      </c>
      <c r="D93" s="147"/>
      <c r="E93" s="147" t="s">
        <v>844</v>
      </c>
      <c r="F93" s="147"/>
      <c r="G93" s="147">
        <v>2016</v>
      </c>
      <c r="H93" s="147" t="s">
        <v>673</v>
      </c>
      <c r="I93" s="147" t="s">
        <v>854</v>
      </c>
      <c r="J93" s="147"/>
      <c r="K93" s="147" t="s">
        <v>2182</v>
      </c>
      <c r="L93" s="154" t="s">
        <v>856</v>
      </c>
      <c r="M93" s="147" t="s">
        <v>2183</v>
      </c>
      <c r="N93" s="147" t="s">
        <v>149</v>
      </c>
      <c r="O93" s="147"/>
      <c r="P93" s="160" t="s">
        <v>2184</v>
      </c>
    </row>
    <row r="94" spans="1:16" x14ac:dyDescent="0.25">
      <c r="A94" s="156">
        <v>65</v>
      </c>
      <c r="B94" s="147"/>
      <c r="C94" s="147" t="s">
        <v>2181</v>
      </c>
      <c r="D94" s="147"/>
      <c r="E94" s="147" t="s">
        <v>844</v>
      </c>
      <c r="F94" s="147"/>
      <c r="G94" s="147">
        <v>2016</v>
      </c>
      <c r="H94" s="147" t="s">
        <v>673</v>
      </c>
      <c r="I94" s="147" t="s">
        <v>854</v>
      </c>
      <c r="J94" s="147"/>
      <c r="K94" s="147" t="s">
        <v>2182</v>
      </c>
      <c r="L94" s="154" t="s">
        <v>856</v>
      </c>
      <c r="M94" s="147" t="s">
        <v>2183</v>
      </c>
      <c r="N94" s="147" t="s">
        <v>149</v>
      </c>
      <c r="O94" s="147"/>
      <c r="P94" s="160" t="s">
        <v>2184</v>
      </c>
    </row>
    <row r="95" spans="1:16" x14ac:dyDescent="0.25">
      <c r="A95" s="156">
        <v>66</v>
      </c>
      <c r="B95" s="147"/>
      <c r="C95" s="147" t="s">
        <v>2181</v>
      </c>
      <c r="D95" s="147"/>
      <c r="E95" s="147" t="s">
        <v>844</v>
      </c>
      <c r="F95" s="147"/>
      <c r="G95" s="147">
        <v>2016</v>
      </c>
      <c r="H95" s="147" t="s">
        <v>673</v>
      </c>
      <c r="I95" s="147" t="s">
        <v>854</v>
      </c>
      <c r="J95" s="147"/>
      <c r="K95" s="147" t="s">
        <v>2182</v>
      </c>
      <c r="L95" s="154" t="s">
        <v>856</v>
      </c>
      <c r="M95" s="147" t="s">
        <v>2183</v>
      </c>
      <c r="N95" s="147" t="s">
        <v>149</v>
      </c>
      <c r="O95" s="147"/>
      <c r="P95" s="160" t="s">
        <v>2184</v>
      </c>
    </row>
    <row r="96" spans="1:16" x14ac:dyDescent="0.25">
      <c r="A96" s="156">
        <v>67</v>
      </c>
      <c r="B96" s="147"/>
      <c r="C96" s="147" t="s">
        <v>2181</v>
      </c>
      <c r="D96" s="147"/>
      <c r="E96" s="147" t="s">
        <v>844</v>
      </c>
      <c r="F96" s="147"/>
      <c r="G96" s="147">
        <v>2016</v>
      </c>
      <c r="H96" s="147" t="s">
        <v>673</v>
      </c>
      <c r="I96" s="147" t="s">
        <v>854</v>
      </c>
      <c r="J96" s="147"/>
      <c r="K96" s="147" t="s">
        <v>2182</v>
      </c>
      <c r="L96" s="154" t="s">
        <v>856</v>
      </c>
      <c r="M96" s="147" t="s">
        <v>2183</v>
      </c>
      <c r="N96" s="147" t="s">
        <v>149</v>
      </c>
      <c r="O96" s="147"/>
      <c r="P96" s="160" t="s">
        <v>2184</v>
      </c>
    </row>
    <row r="97" spans="1:16" x14ac:dyDescent="0.25">
      <c r="A97" s="156">
        <v>68</v>
      </c>
      <c r="B97" s="147"/>
      <c r="C97" s="147" t="s">
        <v>2181</v>
      </c>
      <c r="D97" s="147"/>
      <c r="E97" s="147" t="s">
        <v>844</v>
      </c>
      <c r="F97" s="147"/>
      <c r="G97" s="147">
        <v>2016</v>
      </c>
      <c r="H97" s="147" t="s">
        <v>673</v>
      </c>
      <c r="I97" s="147" t="s">
        <v>854</v>
      </c>
      <c r="J97" s="147"/>
      <c r="K97" s="147" t="s">
        <v>2182</v>
      </c>
      <c r="L97" s="154" t="s">
        <v>856</v>
      </c>
      <c r="M97" s="147" t="s">
        <v>2183</v>
      </c>
      <c r="N97" s="147" t="s">
        <v>149</v>
      </c>
      <c r="O97" s="147"/>
      <c r="P97" s="160" t="s">
        <v>2184</v>
      </c>
    </row>
    <row r="98" spans="1:16" x14ac:dyDescent="0.25">
      <c r="A98" s="156">
        <v>69</v>
      </c>
      <c r="B98" s="147"/>
      <c r="C98" s="147" t="s">
        <v>2181</v>
      </c>
      <c r="D98" s="147"/>
      <c r="E98" s="147" t="s">
        <v>844</v>
      </c>
      <c r="F98" s="147"/>
      <c r="G98" s="147">
        <v>2016</v>
      </c>
      <c r="H98" s="147" t="s">
        <v>673</v>
      </c>
      <c r="I98" s="147" t="s">
        <v>854</v>
      </c>
      <c r="J98" s="147"/>
      <c r="K98" s="147" t="s">
        <v>2182</v>
      </c>
      <c r="L98" s="154" t="s">
        <v>856</v>
      </c>
      <c r="M98" s="147" t="s">
        <v>2183</v>
      </c>
      <c r="N98" s="147" t="s">
        <v>149</v>
      </c>
      <c r="O98" s="147"/>
      <c r="P98" s="160" t="s">
        <v>2184</v>
      </c>
    </row>
    <row r="99" spans="1:16" x14ac:dyDescent="0.25">
      <c r="A99" s="156">
        <v>70</v>
      </c>
      <c r="B99" s="147"/>
      <c r="C99" s="147" t="s">
        <v>2181</v>
      </c>
      <c r="D99" s="147"/>
      <c r="E99" s="147" t="s">
        <v>844</v>
      </c>
      <c r="F99" s="147"/>
      <c r="G99" s="147">
        <v>2016</v>
      </c>
      <c r="H99" s="147" t="s">
        <v>673</v>
      </c>
      <c r="I99" s="147" t="s">
        <v>854</v>
      </c>
      <c r="J99" s="147"/>
      <c r="K99" s="147" t="s">
        <v>2182</v>
      </c>
      <c r="L99" s="154" t="s">
        <v>856</v>
      </c>
      <c r="M99" s="147" t="s">
        <v>2183</v>
      </c>
      <c r="N99" s="147" t="s">
        <v>149</v>
      </c>
      <c r="O99" s="147"/>
      <c r="P99" s="160" t="s">
        <v>2184</v>
      </c>
    </row>
    <row r="100" spans="1:16" x14ac:dyDescent="0.25">
      <c r="A100" s="156">
        <v>71</v>
      </c>
      <c r="B100" s="147"/>
      <c r="C100" s="147" t="s">
        <v>2181</v>
      </c>
      <c r="D100" s="147"/>
      <c r="E100" s="147" t="s">
        <v>844</v>
      </c>
      <c r="F100" s="147"/>
      <c r="G100" s="147">
        <v>2016</v>
      </c>
      <c r="H100" s="147" t="s">
        <v>673</v>
      </c>
      <c r="I100" s="147" t="s">
        <v>854</v>
      </c>
      <c r="J100" s="147"/>
      <c r="K100" s="147" t="s">
        <v>2182</v>
      </c>
      <c r="L100" s="154" t="s">
        <v>856</v>
      </c>
      <c r="M100" s="147" t="s">
        <v>2183</v>
      </c>
      <c r="N100" s="147" t="s">
        <v>149</v>
      </c>
      <c r="O100" s="147"/>
      <c r="P100" s="160" t="s">
        <v>2184</v>
      </c>
    </row>
    <row r="101" spans="1:16" x14ac:dyDescent="0.25">
      <c r="A101" s="156">
        <v>72</v>
      </c>
      <c r="B101" s="147"/>
      <c r="C101" s="147" t="s">
        <v>2181</v>
      </c>
      <c r="D101" s="147"/>
      <c r="E101" s="147" t="s">
        <v>844</v>
      </c>
      <c r="F101" s="147"/>
      <c r="G101" s="147">
        <v>2016</v>
      </c>
      <c r="H101" s="147" t="s">
        <v>673</v>
      </c>
      <c r="I101" s="147" t="s">
        <v>854</v>
      </c>
      <c r="J101" s="147"/>
      <c r="K101" s="147" t="s">
        <v>2182</v>
      </c>
      <c r="L101" s="154" t="s">
        <v>856</v>
      </c>
      <c r="M101" s="147" t="s">
        <v>2183</v>
      </c>
      <c r="N101" s="147" t="s">
        <v>149</v>
      </c>
      <c r="O101" s="147"/>
      <c r="P101" s="160" t="s">
        <v>2184</v>
      </c>
    </row>
    <row r="102" spans="1:16" x14ac:dyDescent="0.25">
      <c r="A102" s="156">
        <v>73</v>
      </c>
      <c r="B102" s="147"/>
      <c r="C102" s="147" t="s">
        <v>2181</v>
      </c>
      <c r="D102" s="147"/>
      <c r="E102" s="147" t="s">
        <v>844</v>
      </c>
      <c r="F102" s="147"/>
      <c r="G102" s="147">
        <v>2016</v>
      </c>
      <c r="H102" s="147" t="s">
        <v>673</v>
      </c>
      <c r="I102" s="147" t="s">
        <v>854</v>
      </c>
      <c r="J102" s="147"/>
      <c r="K102" s="147" t="s">
        <v>2182</v>
      </c>
      <c r="L102" s="154" t="s">
        <v>856</v>
      </c>
      <c r="M102" s="147" t="s">
        <v>2183</v>
      </c>
      <c r="N102" s="147" t="s">
        <v>149</v>
      </c>
      <c r="O102" s="147"/>
      <c r="P102" s="160" t="s">
        <v>2184</v>
      </c>
    </row>
    <row r="103" spans="1:16" x14ac:dyDescent="0.25">
      <c r="A103" s="156">
        <v>74</v>
      </c>
      <c r="B103" s="147"/>
      <c r="C103" s="147" t="s">
        <v>2181</v>
      </c>
      <c r="D103" s="147"/>
      <c r="E103" s="147" t="s">
        <v>844</v>
      </c>
      <c r="F103" s="147"/>
      <c r="G103" s="147">
        <v>2016</v>
      </c>
      <c r="H103" s="147" t="s">
        <v>673</v>
      </c>
      <c r="I103" s="147" t="s">
        <v>854</v>
      </c>
      <c r="J103" s="147"/>
      <c r="K103" s="147" t="s">
        <v>2182</v>
      </c>
      <c r="L103" s="154" t="s">
        <v>856</v>
      </c>
      <c r="M103" s="147" t="s">
        <v>2183</v>
      </c>
      <c r="N103" s="147" t="s">
        <v>149</v>
      </c>
      <c r="O103" s="147"/>
      <c r="P103" s="160" t="s">
        <v>2184</v>
      </c>
    </row>
    <row r="104" spans="1:16" x14ac:dyDescent="0.25">
      <c r="A104" s="156">
        <v>75</v>
      </c>
      <c r="B104" s="147"/>
      <c r="C104" s="147" t="s">
        <v>2181</v>
      </c>
      <c r="D104" s="147"/>
      <c r="E104" s="147" t="s">
        <v>844</v>
      </c>
      <c r="F104" s="147"/>
      <c r="G104" s="147">
        <v>2016</v>
      </c>
      <c r="H104" s="147" t="s">
        <v>673</v>
      </c>
      <c r="I104" s="147" t="s">
        <v>854</v>
      </c>
      <c r="J104" s="147"/>
      <c r="K104" s="147" t="s">
        <v>2182</v>
      </c>
      <c r="L104" s="154" t="s">
        <v>856</v>
      </c>
      <c r="M104" s="147" t="s">
        <v>2183</v>
      </c>
      <c r="N104" s="147" t="s">
        <v>149</v>
      </c>
      <c r="O104" s="147"/>
      <c r="P104" s="160" t="s">
        <v>2184</v>
      </c>
    </row>
    <row r="105" spans="1:16" x14ac:dyDescent="0.25">
      <c r="A105" s="156">
        <v>76</v>
      </c>
      <c r="B105" s="147"/>
      <c r="C105" s="147" t="s">
        <v>2181</v>
      </c>
      <c r="D105" s="147"/>
      <c r="E105" s="147" t="s">
        <v>844</v>
      </c>
      <c r="F105" s="147"/>
      <c r="G105" s="147">
        <v>2016</v>
      </c>
      <c r="H105" s="147" t="s">
        <v>673</v>
      </c>
      <c r="I105" s="147" t="s">
        <v>854</v>
      </c>
      <c r="J105" s="147"/>
      <c r="K105" s="147" t="s">
        <v>2182</v>
      </c>
      <c r="L105" s="154" t="s">
        <v>856</v>
      </c>
      <c r="M105" s="147" t="s">
        <v>2183</v>
      </c>
      <c r="N105" s="147" t="s">
        <v>149</v>
      </c>
      <c r="O105" s="147"/>
      <c r="P105" s="160" t="s">
        <v>2184</v>
      </c>
    </row>
    <row r="106" spans="1:16" x14ac:dyDescent="0.25">
      <c r="A106" s="156">
        <v>77</v>
      </c>
      <c r="B106" s="147"/>
      <c r="C106" s="147" t="s">
        <v>2181</v>
      </c>
      <c r="D106" s="147"/>
      <c r="E106" s="147" t="s">
        <v>844</v>
      </c>
      <c r="F106" s="147"/>
      <c r="G106" s="147">
        <v>2016</v>
      </c>
      <c r="H106" s="147" t="s">
        <v>673</v>
      </c>
      <c r="I106" s="147" t="s">
        <v>854</v>
      </c>
      <c r="J106" s="147"/>
      <c r="K106" s="147" t="s">
        <v>2182</v>
      </c>
      <c r="L106" s="154" t="s">
        <v>856</v>
      </c>
      <c r="M106" s="147" t="s">
        <v>2183</v>
      </c>
      <c r="N106" s="147" t="s">
        <v>149</v>
      </c>
      <c r="O106" s="147"/>
      <c r="P106" s="160" t="s">
        <v>2184</v>
      </c>
    </row>
    <row r="107" spans="1:16" x14ac:dyDescent="0.25">
      <c r="A107" s="156">
        <v>78</v>
      </c>
      <c r="B107" s="147"/>
      <c r="C107" s="147" t="s">
        <v>2181</v>
      </c>
      <c r="D107" s="147"/>
      <c r="E107" s="147" t="s">
        <v>844</v>
      </c>
      <c r="F107" s="147"/>
      <c r="G107" s="147">
        <v>2016</v>
      </c>
      <c r="H107" s="147" t="s">
        <v>673</v>
      </c>
      <c r="I107" s="147" t="s">
        <v>854</v>
      </c>
      <c r="J107" s="147"/>
      <c r="K107" s="147" t="s">
        <v>2182</v>
      </c>
      <c r="L107" s="154" t="s">
        <v>856</v>
      </c>
      <c r="M107" s="147" t="s">
        <v>2183</v>
      </c>
      <c r="N107" s="147" t="s">
        <v>149</v>
      </c>
      <c r="O107" s="147"/>
      <c r="P107" s="160" t="s">
        <v>2184</v>
      </c>
    </row>
    <row r="108" spans="1:16" x14ac:dyDescent="0.25">
      <c r="A108" s="156">
        <v>79</v>
      </c>
      <c r="B108" s="147"/>
      <c r="C108" s="147" t="s">
        <v>2181</v>
      </c>
      <c r="D108" s="147"/>
      <c r="E108" s="147" t="s">
        <v>844</v>
      </c>
      <c r="F108" s="147"/>
      <c r="G108" s="147">
        <v>2016</v>
      </c>
      <c r="H108" s="147" t="s">
        <v>673</v>
      </c>
      <c r="I108" s="147" t="s">
        <v>854</v>
      </c>
      <c r="J108" s="147"/>
      <c r="K108" s="147" t="s">
        <v>2182</v>
      </c>
      <c r="L108" s="154" t="s">
        <v>856</v>
      </c>
      <c r="M108" s="147" t="s">
        <v>2183</v>
      </c>
      <c r="N108" s="147" t="s">
        <v>149</v>
      </c>
      <c r="O108" s="147"/>
      <c r="P108" s="160" t="s">
        <v>2184</v>
      </c>
    </row>
    <row r="109" spans="1:16" x14ac:dyDescent="0.25">
      <c r="A109" s="156">
        <v>80</v>
      </c>
      <c r="B109" s="147"/>
      <c r="C109" s="147" t="s">
        <v>2181</v>
      </c>
      <c r="D109" s="147"/>
      <c r="E109" s="147" t="s">
        <v>844</v>
      </c>
      <c r="F109" s="147"/>
      <c r="G109" s="147">
        <v>2016</v>
      </c>
      <c r="H109" s="147" t="s">
        <v>673</v>
      </c>
      <c r="I109" s="147" t="s">
        <v>854</v>
      </c>
      <c r="J109" s="147"/>
      <c r="K109" s="147" t="s">
        <v>2182</v>
      </c>
      <c r="L109" s="154" t="s">
        <v>856</v>
      </c>
      <c r="M109" s="147" t="s">
        <v>2183</v>
      </c>
      <c r="N109" s="147" t="s">
        <v>149</v>
      </c>
      <c r="O109" s="147"/>
      <c r="P109" s="160" t="s">
        <v>2184</v>
      </c>
    </row>
    <row r="110" spans="1:16" x14ac:dyDescent="0.25">
      <c r="A110" s="156">
        <v>81</v>
      </c>
      <c r="B110" s="147"/>
      <c r="C110" s="147" t="s">
        <v>2181</v>
      </c>
      <c r="D110" s="147"/>
      <c r="E110" s="147" t="s">
        <v>844</v>
      </c>
      <c r="F110" s="147"/>
      <c r="G110" s="147">
        <v>2016</v>
      </c>
      <c r="H110" s="147" t="s">
        <v>673</v>
      </c>
      <c r="I110" s="147" t="s">
        <v>854</v>
      </c>
      <c r="J110" s="147"/>
      <c r="K110" s="147" t="s">
        <v>2182</v>
      </c>
      <c r="L110" s="154" t="s">
        <v>856</v>
      </c>
      <c r="M110" s="147" t="s">
        <v>2183</v>
      </c>
      <c r="N110" s="147" t="s">
        <v>149</v>
      </c>
      <c r="O110" s="147"/>
      <c r="P110" s="160" t="s">
        <v>2184</v>
      </c>
    </row>
    <row r="111" spans="1:16" x14ac:dyDescent="0.25">
      <c r="A111" s="156">
        <v>82</v>
      </c>
      <c r="B111" s="147"/>
      <c r="C111" s="147" t="s">
        <v>2181</v>
      </c>
      <c r="D111" s="147"/>
      <c r="E111" s="147" t="s">
        <v>844</v>
      </c>
      <c r="F111" s="147"/>
      <c r="G111" s="147">
        <v>2016</v>
      </c>
      <c r="H111" s="147" t="s">
        <v>673</v>
      </c>
      <c r="I111" s="147" t="s">
        <v>854</v>
      </c>
      <c r="J111" s="147"/>
      <c r="K111" s="147" t="s">
        <v>2182</v>
      </c>
      <c r="L111" s="154" t="s">
        <v>856</v>
      </c>
      <c r="M111" s="147" t="s">
        <v>2183</v>
      </c>
      <c r="N111" s="147" t="s">
        <v>149</v>
      </c>
      <c r="O111" s="147"/>
      <c r="P111" s="160" t="s">
        <v>2184</v>
      </c>
    </row>
    <row r="112" spans="1:16" x14ac:dyDescent="0.25">
      <c r="A112" s="156">
        <v>83</v>
      </c>
      <c r="B112" s="147"/>
      <c r="C112" s="147" t="s">
        <v>2181</v>
      </c>
      <c r="D112" s="147"/>
      <c r="E112" s="147" t="s">
        <v>844</v>
      </c>
      <c r="F112" s="147"/>
      <c r="G112" s="147">
        <v>2016</v>
      </c>
      <c r="H112" s="147" t="s">
        <v>673</v>
      </c>
      <c r="I112" s="147" t="s">
        <v>854</v>
      </c>
      <c r="J112" s="147"/>
      <c r="K112" s="147" t="s">
        <v>2182</v>
      </c>
      <c r="L112" s="154" t="s">
        <v>856</v>
      </c>
      <c r="M112" s="147" t="s">
        <v>2183</v>
      </c>
      <c r="N112" s="147" t="s">
        <v>149</v>
      </c>
      <c r="O112" s="147"/>
      <c r="P112" s="160" t="s">
        <v>2184</v>
      </c>
    </row>
    <row r="113" spans="1:16" x14ac:dyDescent="0.25">
      <c r="A113" s="156">
        <v>84</v>
      </c>
      <c r="B113" s="147"/>
      <c r="C113" s="147" t="s">
        <v>2181</v>
      </c>
      <c r="D113" s="147"/>
      <c r="E113" s="147" t="s">
        <v>844</v>
      </c>
      <c r="F113" s="147"/>
      <c r="G113" s="147">
        <v>2016</v>
      </c>
      <c r="H113" s="147" t="s">
        <v>673</v>
      </c>
      <c r="I113" s="147" t="s">
        <v>854</v>
      </c>
      <c r="J113" s="147"/>
      <c r="K113" s="147" t="s">
        <v>2182</v>
      </c>
      <c r="L113" s="154" t="s">
        <v>856</v>
      </c>
      <c r="M113" s="147" t="s">
        <v>2183</v>
      </c>
      <c r="N113" s="147" t="s">
        <v>149</v>
      </c>
      <c r="O113" s="147"/>
      <c r="P113" s="160" t="s">
        <v>2184</v>
      </c>
    </row>
    <row r="114" spans="1:16" x14ac:dyDescent="0.25">
      <c r="A114" s="156">
        <v>85</v>
      </c>
      <c r="B114" s="147"/>
      <c r="C114" s="147" t="s">
        <v>2181</v>
      </c>
      <c r="D114" s="147"/>
      <c r="E114" s="147" t="s">
        <v>844</v>
      </c>
      <c r="F114" s="147"/>
      <c r="G114" s="147">
        <v>2016</v>
      </c>
      <c r="H114" s="147" t="s">
        <v>673</v>
      </c>
      <c r="I114" s="147" t="s">
        <v>854</v>
      </c>
      <c r="J114" s="147"/>
      <c r="K114" s="147" t="s">
        <v>2182</v>
      </c>
      <c r="L114" s="154" t="s">
        <v>856</v>
      </c>
      <c r="M114" s="147" t="s">
        <v>2183</v>
      </c>
      <c r="N114" s="147" t="s">
        <v>149</v>
      </c>
      <c r="O114" s="147"/>
      <c r="P114" s="160" t="s">
        <v>2184</v>
      </c>
    </row>
    <row r="115" spans="1:16" x14ac:dyDescent="0.25">
      <c r="A115" s="156">
        <v>86</v>
      </c>
      <c r="B115" s="147"/>
      <c r="C115" s="147" t="s">
        <v>2181</v>
      </c>
      <c r="D115" s="147"/>
      <c r="E115" s="147" t="s">
        <v>844</v>
      </c>
      <c r="F115" s="147"/>
      <c r="G115" s="147">
        <v>2016</v>
      </c>
      <c r="H115" s="147" t="s">
        <v>673</v>
      </c>
      <c r="I115" s="147" t="s">
        <v>854</v>
      </c>
      <c r="J115" s="147"/>
      <c r="K115" s="147" t="s">
        <v>2182</v>
      </c>
      <c r="L115" s="154" t="s">
        <v>856</v>
      </c>
      <c r="M115" s="147" t="s">
        <v>2183</v>
      </c>
      <c r="N115" s="147" t="s">
        <v>149</v>
      </c>
      <c r="O115" s="147"/>
      <c r="P115" s="160" t="s">
        <v>2184</v>
      </c>
    </row>
    <row r="116" spans="1:16" x14ac:dyDescent="0.25">
      <c r="A116" s="156">
        <v>87</v>
      </c>
      <c r="B116" s="147"/>
      <c r="C116" s="147" t="s">
        <v>2181</v>
      </c>
      <c r="D116" s="147"/>
      <c r="E116" s="147" t="s">
        <v>844</v>
      </c>
      <c r="F116" s="147"/>
      <c r="G116" s="147">
        <v>2016</v>
      </c>
      <c r="H116" s="147" t="s">
        <v>673</v>
      </c>
      <c r="I116" s="147" t="s">
        <v>854</v>
      </c>
      <c r="J116" s="147"/>
      <c r="K116" s="147" t="s">
        <v>2182</v>
      </c>
      <c r="L116" s="154" t="s">
        <v>856</v>
      </c>
      <c r="M116" s="147" t="s">
        <v>2183</v>
      </c>
      <c r="N116" s="147" t="s">
        <v>149</v>
      </c>
      <c r="O116" s="147"/>
      <c r="P116" s="160" t="s">
        <v>2184</v>
      </c>
    </row>
    <row r="117" spans="1:16" x14ac:dyDescent="0.25">
      <c r="A117" s="156">
        <v>88</v>
      </c>
      <c r="B117" s="147"/>
      <c r="C117" s="147" t="s">
        <v>2181</v>
      </c>
      <c r="D117" s="147"/>
      <c r="E117" s="147" t="s">
        <v>844</v>
      </c>
      <c r="F117" s="147"/>
      <c r="G117" s="147">
        <v>2016</v>
      </c>
      <c r="H117" s="147" t="s">
        <v>673</v>
      </c>
      <c r="I117" s="147" t="s">
        <v>854</v>
      </c>
      <c r="J117" s="147"/>
      <c r="K117" s="147" t="s">
        <v>2182</v>
      </c>
      <c r="L117" s="154" t="s">
        <v>856</v>
      </c>
      <c r="M117" s="147" t="s">
        <v>2183</v>
      </c>
      <c r="N117" s="147" t="s">
        <v>149</v>
      </c>
      <c r="O117" s="147"/>
      <c r="P117" s="160" t="s">
        <v>2184</v>
      </c>
    </row>
    <row r="118" spans="1:16" x14ac:dyDescent="0.25">
      <c r="A118" s="156">
        <v>89</v>
      </c>
      <c r="B118" s="147"/>
      <c r="C118" s="147" t="s">
        <v>2181</v>
      </c>
      <c r="D118" s="147"/>
      <c r="E118" s="147" t="s">
        <v>844</v>
      </c>
      <c r="F118" s="147"/>
      <c r="G118" s="147">
        <v>2016</v>
      </c>
      <c r="H118" s="147" t="s">
        <v>673</v>
      </c>
      <c r="I118" s="147" t="s">
        <v>854</v>
      </c>
      <c r="J118" s="147"/>
      <c r="K118" s="147" t="s">
        <v>2182</v>
      </c>
      <c r="L118" s="154" t="s">
        <v>856</v>
      </c>
      <c r="M118" s="147" t="s">
        <v>2183</v>
      </c>
      <c r="N118" s="147" t="s">
        <v>149</v>
      </c>
      <c r="O118" s="147"/>
      <c r="P118" s="160" t="s">
        <v>2184</v>
      </c>
    </row>
    <row r="119" spans="1:16" x14ac:dyDescent="0.25">
      <c r="A119" s="156">
        <v>90</v>
      </c>
      <c r="B119" s="147"/>
      <c r="C119" s="147" t="s">
        <v>2181</v>
      </c>
      <c r="D119" s="147"/>
      <c r="E119" s="147" t="s">
        <v>844</v>
      </c>
      <c r="F119" s="147"/>
      <c r="G119" s="147">
        <v>2016</v>
      </c>
      <c r="H119" s="147" t="s">
        <v>673</v>
      </c>
      <c r="I119" s="147" t="s">
        <v>854</v>
      </c>
      <c r="J119" s="147"/>
      <c r="K119" s="147" t="s">
        <v>2182</v>
      </c>
      <c r="L119" s="154" t="s">
        <v>856</v>
      </c>
      <c r="M119" s="147" t="s">
        <v>2183</v>
      </c>
      <c r="N119" s="147" t="s">
        <v>149</v>
      </c>
      <c r="O119" s="147"/>
      <c r="P119" s="160" t="s">
        <v>2184</v>
      </c>
    </row>
    <row r="120" spans="1:16" x14ac:dyDescent="0.25">
      <c r="A120" s="156">
        <v>91</v>
      </c>
      <c r="B120" s="147"/>
      <c r="C120" s="147" t="s">
        <v>2181</v>
      </c>
      <c r="D120" s="147"/>
      <c r="E120" s="147" t="s">
        <v>844</v>
      </c>
      <c r="F120" s="147"/>
      <c r="G120" s="147">
        <v>2016</v>
      </c>
      <c r="H120" s="147" t="s">
        <v>673</v>
      </c>
      <c r="I120" s="147" t="s">
        <v>854</v>
      </c>
      <c r="J120" s="147"/>
      <c r="K120" s="147" t="s">
        <v>2182</v>
      </c>
      <c r="L120" s="154" t="s">
        <v>856</v>
      </c>
      <c r="M120" s="147" t="s">
        <v>2183</v>
      </c>
      <c r="N120" s="147" t="s">
        <v>149</v>
      </c>
      <c r="O120" s="147"/>
      <c r="P120" s="160" t="s">
        <v>2184</v>
      </c>
    </row>
    <row r="121" spans="1:16" x14ac:dyDescent="0.25">
      <c r="A121" s="156">
        <v>92</v>
      </c>
      <c r="B121" s="147"/>
      <c r="C121" s="147" t="s">
        <v>2181</v>
      </c>
      <c r="D121" s="147"/>
      <c r="E121" s="147" t="s">
        <v>844</v>
      </c>
      <c r="F121" s="147"/>
      <c r="G121" s="147">
        <v>2016</v>
      </c>
      <c r="H121" s="147" t="s">
        <v>673</v>
      </c>
      <c r="I121" s="147" t="s">
        <v>854</v>
      </c>
      <c r="J121" s="147"/>
      <c r="K121" s="147" t="s">
        <v>2182</v>
      </c>
      <c r="L121" s="154" t="s">
        <v>856</v>
      </c>
      <c r="M121" s="147" t="s">
        <v>2183</v>
      </c>
      <c r="N121" s="147" t="s">
        <v>149</v>
      </c>
      <c r="O121" s="147"/>
      <c r="P121" s="160" t="s">
        <v>2184</v>
      </c>
    </row>
    <row r="122" spans="1:16" x14ac:dyDescent="0.25">
      <c r="A122" s="156">
        <v>93</v>
      </c>
      <c r="B122" s="147"/>
      <c r="C122" s="147" t="s">
        <v>2181</v>
      </c>
      <c r="D122" s="147"/>
      <c r="E122" s="147" t="s">
        <v>844</v>
      </c>
      <c r="F122" s="147"/>
      <c r="G122" s="147">
        <v>2016</v>
      </c>
      <c r="H122" s="147" t="s">
        <v>673</v>
      </c>
      <c r="I122" s="147" t="s">
        <v>854</v>
      </c>
      <c r="J122" s="147"/>
      <c r="K122" s="147" t="s">
        <v>2182</v>
      </c>
      <c r="L122" s="154" t="s">
        <v>856</v>
      </c>
      <c r="M122" s="147" t="s">
        <v>2183</v>
      </c>
      <c r="N122" s="147" t="s">
        <v>149</v>
      </c>
      <c r="O122" s="147"/>
      <c r="P122" s="160" t="s">
        <v>2184</v>
      </c>
    </row>
    <row r="123" spans="1:16" x14ac:dyDescent="0.25">
      <c r="A123" s="156">
        <v>94</v>
      </c>
      <c r="B123" s="147"/>
      <c r="C123" s="147" t="s">
        <v>2181</v>
      </c>
      <c r="D123" s="147"/>
      <c r="E123" s="147" t="s">
        <v>844</v>
      </c>
      <c r="F123" s="147"/>
      <c r="G123" s="147">
        <v>2016</v>
      </c>
      <c r="H123" s="147" t="s">
        <v>673</v>
      </c>
      <c r="I123" s="147" t="s">
        <v>854</v>
      </c>
      <c r="J123" s="147"/>
      <c r="K123" s="147" t="s">
        <v>2182</v>
      </c>
      <c r="L123" s="154" t="s">
        <v>856</v>
      </c>
      <c r="M123" s="147" t="s">
        <v>2183</v>
      </c>
      <c r="N123" s="147" t="s">
        <v>149</v>
      </c>
      <c r="O123" s="147"/>
      <c r="P123" s="160" t="s">
        <v>2184</v>
      </c>
    </row>
    <row r="124" spans="1:16" x14ac:dyDescent="0.25">
      <c r="A124" s="156">
        <v>95</v>
      </c>
      <c r="B124" s="147"/>
      <c r="C124" s="147" t="s">
        <v>2181</v>
      </c>
      <c r="D124" s="147"/>
      <c r="E124" s="147" t="s">
        <v>844</v>
      </c>
      <c r="F124" s="147"/>
      <c r="G124" s="147">
        <v>2016</v>
      </c>
      <c r="H124" s="147" t="s">
        <v>673</v>
      </c>
      <c r="I124" s="147" t="s">
        <v>854</v>
      </c>
      <c r="J124" s="147"/>
      <c r="K124" s="147" t="s">
        <v>2182</v>
      </c>
      <c r="L124" s="154" t="s">
        <v>856</v>
      </c>
      <c r="M124" s="147" t="s">
        <v>2183</v>
      </c>
      <c r="N124" s="147" t="s">
        <v>149</v>
      </c>
      <c r="O124" s="147"/>
      <c r="P124" s="160" t="s">
        <v>2184</v>
      </c>
    </row>
    <row r="125" spans="1:16" x14ac:dyDescent="0.25">
      <c r="A125" s="156">
        <v>96</v>
      </c>
      <c r="B125" s="147"/>
      <c r="C125" s="147" t="s">
        <v>2181</v>
      </c>
      <c r="D125" s="147"/>
      <c r="E125" s="147" t="s">
        <v>844</v>
      </c>
      <c r="F125" s="147"/>
      <c r="G125" s="147">
        <v>2016</v>
      </c>
      <c r="H125" s="147" t="s">
        <v>673</v>
      </c>
      <c r="I125" s="147" t="s">
        <v>854</v>
      </c>
      <c r="J125" s="147"/>
      <c r="K125" s="147" t="s">
        <v>2182</v>
      </c>
      <c r="L125" s="154" t="s">
        <v>856</v>
      </c>
      <c r="M125" s="147" t="s">
        <v>2183</v>
      </c>
      <c r="N125" s="147" t="s">
        <v>149</v>
      </c>
      <c r="O125" s="147"/>
      <c r="P125" s="160" t="s">
        <v>2184</v>
      </c>
    </row>
    <row r="126" spans="1:16" x14ac:dyDescent="0.25">
      <c r="A126" s="156">
        <v>97</v>
      </c>
      <c r="B126" s="147"/>
      <c r="C126" s="147" t="s">
        <v>2181</v>
      </c>
      <c r="D126" s="147"/>
      <c r="E126" s="147" t="s">
        <v>844</v>
      </c>
      <c r="F126" s="147"/>
      <c r="G126" s="147">
        <v>2016</v>
      </c>
      <c r="H126" s="147" t="s">
        <v>673</v>
      </c>
      <c r="I126" s="147" t="s">
        <v>854</v>
      </c>
      <c r="J126" s="147"/>
      <c r="K126" s="147" t="s">
        <v>2182</v>
      </c>
      <c r="L126" s="154" t="s">
        <v>856</v>
      </c>
      <c r="M126" s="147" t="s">
        <v>2183</v>
      </c>
      <c r="N126" s="147" t="s">
        <v>149</v>
      </c>
      <c r="O126" s="147"/>
      <c r="P126" s="160" t="s">
        <v>2184</v>
      </c>
    </row>
    <row r="127" spans="1:16" x14ac:dyDescent="0.25">
      <c r="A127" s="156">
        <v>98</v>
      </c>
      <c r="B127" s="147"/>
      <c r="C127" s="147" t="s">
        <v>2181</v>
      </c>
      <c r="D127" s="147"/>
      <c r="E127" s="147" t="s">
        <v>844</v>
      </c>
      <c r="F127" s="147"/>
      <c r="G127" s="147">
        <v>2016</v>
      </c>
      <c r="H127" s="147" t="s">
        <v>673</v>
      </c>
      <c r="I127" s="147" t="s">
        <v>854</v>
      </c>
      <c r="J127" s="147"/>
      <c r="K127" s="147" t="s">
        <v>2182</v>
      </c>
      <c r="L127" s="154" t="s">
        <v>856</v>
      </c>
      <c r="M127" s="147" t="s">
        <v>2183</v>
      </c>
      <c r="N127" s="147" t="s">
        <v>149</v>
      </c>
      <c r="O127" s="147"/>
      <c r="P127" s="160" t="s">
        <v>2184</v>
      </c>
    </row>
    <row r="128" spans="1:16" x14ac:dyDescent="0.25">
      <c r="A128" s="156">
        <v>99</v>
      </c>
      <c r="B128" s="147"/>
      <c r="C128" s="147" t="s">
        <v>2181</v>
      </c>
      <c r="D128" s="147"/>
      <c r="E128" s="147" t="s">
        <v>844</v>
      </c>
      <c r="F128" s="147"/>
      <c r="G128" s="147">
        <v>2016</v>
      </c>
      <c r="H128" s="147" t="s">
        <v>673</v>
      </c>
      <c r="I128" s="147" t="s">
        <v>854</v>
      </c>
      <c r="J128" s="147"/>
      <c r="K128" s="147" t="s">
        <v>2182</v>
      </c>
      <c r="L128" s="154" t="s">
        <v>856</v>
      </c>
      <c r="M128" s="147" t="s">
        <v>2183</v>
      </c>
      <c r="N128" s="147" t="s">
        <v>149</v>
      </c>
      <c r="O128" s="147"/>
      <c r="P128" s="160" t="s">
        <v>2184</v>
      </c>
    </row>
    <row r="129" spans="1:16" x14ac:dyDescent="0.25">
      <c r="A129" s="156">
        <v>100</v>
      </c>
      <c r="B129" s="147"/>
      <c r="C129" s="147" t="s">
        <v>2181</v>
      </c>
      <c r="D129" s="147"/>
      <c r="E129" s="147" t="s">
        <v>844</v>
      </c>
      <c r="F129" s="147"/>
      <c r="G129" s="147">
        <v>2016</v>
      </c>
      <c r="H129" s="147" t="s">
        <v>673</v>
      </c>
      <c r="I129" s="147" t="s">
        <v>854</v>
      </c>
      <c r="J129" s="147"/>
      <c r="K129" s="147" t="s">
        <v>2182</v>
      </c>
      <c r="L129" s="154" t="s">
        <v>856</v>
      </c>
      <c r="M129" s="147" t="s">
        <v>2183</v>
      </c>
      <c r="N129" s="147" t="s">
        <v>149</v>
      </c>
      <c r="O129" s="147"/>
      <c r="P129" s="160" t="s">
        <v>2184</v>
      </c>
    </row>
    <row r="130" spans="1:16" x14ac:dyDescent="0.25">
      <c r="A130" s="156">
        <v>101</v>
      </c>
      <c r="B130" s="147"/>
      <c r="C130" s="147" t="s">
        <v>2181</v>
      </c>
      <c r="D130" s="147"/>
      <c r="E130" s="147" t="s">
        <v>844</v>
      </c>
      <c r="F130" s="147"/>
      <c r="G130" s="147">
        <v>2016</v>
      </c>
      <c r="H130" s="147" t="s">
        <v>673</v>
      </c>
      <c r="I130" s="147" t="s">
        <v>854</v>
      </c>
      <c r="J130" s="147"/>
      <c r="K130" s="147" t="s">
        <v>2182</v>
      </c>
      <c r="L130" s="154" t="s">
        <v>856</v>
      </c>
      <c r="M130" s="147" t="s">
        <v>2183</v>
      </c>
      <c r="N130" s="147" t="s">
        <v>149</v>
      </c>
      <c r="O130" s="147"/>
      <c r="P130" s="160" t="s">
        <v>2184</v>
      </c>
    </row>
    <row r="131" spans="1:16" x14ac:dyDescent="0.25">
      <c r="A131" s="156">
        <v>102</v>
      </c>
      <c r="B131" s="147"/>
      <c r="C131" s="147" t="s">
        <v>2181</v>
      </c>
      <c r="D131" s="147"/>
      <c r="E131" s="147" t="s">
        <v>844</v>
      </c>
      <c r="F131" s="147"/>
      <c r="G131" s="147">
        <v>2016</v>
      </c>
      <c r="H131" s="147" t="s">
        <v>673</v>
      </c>
      <c r="I131" s="147" t="s">
        <v>854</v>
      </c>
      <c r="J131" s="147"/>
      <c r="K131" s="147" t="s">
        <v>2182</v>
      </c>
      <c r="L131" s="154" t="s">
        <v>856</v>
      </c>
      <c r="M131" s="147" t="s">
        <v>2183</v>
      </c>
      <c r="N131" s="147" t="s">
        <v>149</v>
      </c>
      <c r="O131" s="147"/>
      <c r="P131" s="160" t="s">
        <v>2184</v>
      </c>
    </row>
    <row r="132" spans="1:16" x14ac:dyDescent="0.25">
      <c r="A132" s="156">
        <v>103</v>
      </c>
      <c r="B132" s="147"/>
      <c r="C132" s="147" t="s">
        <v>2181</v>
      </c>
      <c r="D132" s="147"/>
      <c r="E132" s="147" t="s">
        <v>844</v>
      </c>
      <c r="F132" s="147"/>
      <c r="G132" s="147">
        <v>2016</v>
      </c>
      <c r="H132" s="147" t="s">
        <v>673</v>
      </c>
      <c r="I132" s="147" t="s">
        <v>854</v>
      </c>
      <c r="J132" s="147"/>
      <c r="K132" s="147" t="s">
        <v>2182</v>
      </c>
      <c r="L132" s="154" t="s">
        <v>856</v>
      </c>
      <c r="M132" s="147" t="s">
        <v>2183</v>
      </c>
      <c r="N132" s="147" t="s">
        <v>149</v>
      </c>
      <c r="O132" s="147"/>
      <c r="P132" s="160" t="s">
        <v>2184</v>
      </c>
    </row>
    <row r="133" spans="1:16" x14ac:dyDescent="0.25">
      <c r="A133" s="156">
        <v>104</v>
      </c>
      <c r="B133" s="147"/>
      <c r="C133" s="147" t="s">
        <v>2181</v>
      </c>
      <c r="D133" s="147"/>
      <c r="E133" s="147" t="s">
        <v>844</v>
      </c>
      <c r="F133" s="147"/>
      <c r="G133" s="147">
        <v>2016</v>
      </c>
      <c r="H133" s="147" t="s">
        <v>673</v>
      </c>
      <c r="I133" s="147" t="s">
        <v>854</v>
      </c>
      <c r="J133" s="147"/>
      <c r="K133" s="147" t="s">
        <v>2182</v>
      </c>
      <c r="L133" s="154" t="s">
        <v>856</v>
      </c>
      <c r="M133" s="147" t="s">
        <v>2183</v>
      </c>
      <c r="N133" s="147" t="s">
        <v>149</v>
      </c>
      <c r="O133" s="147"/>
      <c r="P133" s="160" t="s">
        <v>2184</v>
      </c>
    </row>
    <row r="134" spans="1:16" x14ac:dyDescent="0.25">
      <c r="A134" s="156">
        <v>105</v>
      </c>
      <c r="B134" s="147"/>
      <c r="C134" s="147" t="s">
        <v>2181</v>
      </c>
      <c r="D134" s="147"/>
      <c r="E134" s="147" t="s">
        <v>844</v>
      </c>
      <c r="F134" s="147"/>
      <c r="G134" s="147">
        <v>2016</v>
      </c>
      <c r="H134" s="147" t="s">
        <v>673</v>
      </c>
      <c r="I134" s="147" t="s">
        <v>854</v>
      </c>
      <c r="J134" s="147"/>
      <c r="K134" s="147" t="s">
        <v>2182</v>
      </c>
      <c r="L134" s="154" t="s">
        <v>856</v>
      </c>
      <c r="M134" s="147" t="s">
        <v>2183</v>
      </c>
      <c r="N134" s="147" t="s">
        <v>149</v>
      </c>
      <c r="O134" s="147"/>
      <c r="P134" s="160" t="s">
        <v>2184</v>
      </c>
    </row>
    <row r="135" spans="1:16" x14ac:dyDescent="0.25">
      <c r="A135" s="156">
        <v>106</v>
      </c>
      <c r="B135" s="147"/>
      <c r="C135" s="147" t="s">
        <v>2181</v>
      </c>
      <c r="D135" s="147"/>
      <c r="E135" s="147" t="s">
        <v>844</v>
      </c>
      <c r="F135" s="147"/>
      <c r="G135" s="147">
        <v>2016</v>
      </c>
      <c r="H135" s="147" t="s">
        <v>673</v>
      </c>
      <c r="I135" s="147" t="s">
        <v>854</v>
      </c>
      <c r="J135" s="147"/>
      <c r="K135" s="147" t="s">
        <v>2182</v>
      </c>
      <c r="L135" s="154" t="s">
        <v>856</v>
      </c>
      <c r="M135" s="147" t="s">
        <v>2183</v>
      </c>
      <c r="N135" s="147" t="s">
        <v>149</v>
      </c>
      <c r="O135" s="147"/>
      <c r="P135" s="160" t="s">
        <v>2184</v>
      </c>
    </row>
    <row r="136" spans="1:16" x14ac:dyDescent="0.25">
      <c r="A136" s="156">
        <v>107</v>
      </c>
      <c r="B136" s="147"/>
      <c r="C136" s="147" t="s">
        <v>2181</v>
      </c>
      <c r="D136" s="147"/>
      <c r="E136" s="147" t="s">
        <v>844</v>
      </c>
      <c r="F136" s="147"/>
      <c r="G136" s="147">
        <v>2016</v>
      </c>
      <c r="H136" s="147" t="s">
        <v>673</v>
      </c>
      <c r="I136" s="147" t="s">
        <v>854</v>
      </c>
      <c r="J136" s="147"/>
      <c r="K136" s="147" t="s">
        <v>2182</v>
      </c>
      <c r="L136" s="154" t="s">
        <v>856</v>
      </c>
      <c r="M136" s="147" t="s">
        <v>2183</v>
      </c>
      <c r="N136" s="147" t="s">
        <v>149</v>
      </c>
      <c r="O136" s="147"/>
      <c r="P136" s="160" t="s">
        <v>2184</v>
      </c>
    </row>
    <row r="137" spans="1:16" x14ac:dyDescent="0.25">
      <c r="A137" s="156">
        <v>108</v>
      </c>
      <c r="B137" s="147"/>
      <c r="C137" s="147" t="s">
        <v>2181</v>
      </c>
      <c r="D137" s="147"/>
      <c r="E137" s="147" t="s">
        <v>844</v>
      </c>
      <c r="F137" s="147"/>
      <c r="G137" s="147">
        <v>2016</v>
      </c>
      <c r="H137" s="147" t="s">
        <v>673</v>
      </c>
      <c r="I137" s="147" t="s">
        <v>854</v>
      </c>
      <c r="J137" s="147"/>
      <c r="K137" s="147" t="s">
        <v>2182</v>
      </c>
      <c r="L137" s="154" t="s">
        <v>856</v>
      </c>
      <c r="M137" s="147" t="s">
        <v>2183</v>
      </c>
      <c r="N137" s="147" t="s">
        <v>149</v>
      </c>
      <c r="O137" s="147"/>
      <c r="P137" s="160" t="s">
        <v>2184</v>
      </c>
    </row>
    <row r="138" spans="1:16" x14ac:dyDescent="0.25">
      <c r="A138" s="156">
        <v>109</v>
      </c>
      <c r="B138" s="147"/>
      <c r="C138" s="147" t="s">
        <v>2181</v>
      </c>
      <c r="D138" s="147"/>
      <c r="E138" s="147" t="s">
        <v>844</v>
      </c>
      <c r="F138" s="147"/>
      <c r="G138" s="147">
        <v>2016</v>
      </c>
      <c r="H138" s="147" t="s">
        <v>673</v>
      </c>
      <c r="I138" s="147" t="s">
        <v>854</v>
      </c>
      <c r="J138" s="147"/>
      <c r="K138" s="147" t="s">
        <v>2182</v>
      </c>
      <c r="L138" s="154" t="s">
        <v>856</v>
      </c>
      <c r="M138" s="147" t="s">
        <v>2183</v>
      </c>
      <c r="N138" s="147" t="s">
        <v>149</v>
      </c>
      <c r="O138" s="147"/>
      <c r="P138" s="160" t="s">
        <v>2184</v>
      </c>
    </row>
    <row r="139" spans="1:16" x14ac:dyDescent="0.25">
      <c r="A139" s="45">
        <v>1</v>
      </c>
      <c r="C139" s="144" t="s">
        <v>2181</v>
      </c>
      <c r="E139" s="144" t="s">
        <v>2186</v>
      </c>
      <c r="G139" s="10">
        <v>2016</v>
      </c>
      <c r="H139" s="144" t="s">
        <v>1068</v>
      </c>
      <c r="K139" s="144" t="s">
        <v>594</v>
      </c>
      <c r="L139" s="144"/>
      <c r="M139" s="144" t="s">
        <v>48</v>
      </c>
      <c r="N139" s="147" t="s">
        <v>149</v>
      </c>
      <c r="P139" s="162">
        <v>5210000</v>
      </c>
    </row>
    <row r="140" spans="1:16" x14ac:dyDescent="0.25">
      <c r="A140" s="45">
        <v>2</v>
      </c>
      <c r="C140" s="163" t="s">
        <v>2181</v>
      </c>
      <c r="D140" s="79"/>
      <c r="E140" s="163" t="s">
        <v>2186</v>
      </c>
      <c r="F140" s="79"/>
      <c r="G140" s="79">
        <v>2016</v>
      </c>
      <c r="H140" s="163" t="s">
        <v>1068</v>
      </c>
      <c r="I140" s="79"/>
      <c r="J140" s="79"/>
      <c r="K140" s="163" t="s">
        <v>594</v>
      </c>
      <c r="L140" s="163"/>
      <c r="M140" s="163" t="s">
        <v>48</v>
      </c>
      <c r="N140" s="147" t="s">
        <v>149</v>
      </c>
      <c r="O140" s="79"/>
      <c r="P140" s="164">
        <v>5210000</v>
      </c>
    </row>
    <row r="141" spans="1:16" x14ac:dyDescent="0.25">
      <c r="A141" s="120">
        <v>3</v>
      </c>
      <c r="C141" s="163" t="s">
        <v>2181</v>
      </c>
      <c r="D141" s="79"/>
      <c r="E141" s="163" t="s">
        <v>2186</v>
      </c>
      <c r="F141" s="79"/>
      <c r="G141" s="79">
        <v>2016</v>
      </c>
      <c r="H141" s="163" t="s">
        <v>1068</v>
      </c>
      <c r="I141" s="79"/>
      <c r="J141" s="79"/>
      <c r="K141" s="163" t="s">
        <v>594</v>
      </c>
      <c r="L141" s="163"/>
      <c r="M141" s="163" t="s">
        <v>48</v>
      </c>
      <c r="N141" s="147" t="s">
        <v>149</v>
      </c>
      <c r="O141" s="79"/>
      <c r="P141" s="164">
        <v>5210000</v>
      </c>
    </row>
    <row r="142" spans="1:16" x14ac:dyDescent="0.25">
      <c r="A142" s="120">
        <v>4</v>
      </c>
      <c r="C142" s="163" t="s">
        <v>2181</v>
      </c>
      <c r="D142" s="79"/>
      <c r="E142" s="163" t="s">
        <v>2186</v>
      </c>
      <c r="F142" s="79"/>
      <c r="G142" s="79">
        <v>2016</v>
      </c>
      <c r="H142" s="163" t="s">
        <v>1068</v>
      </c>
      <c r="I142" s="79"/>
      <c r="J142" s="79"/>
      <c r="K142" s="163" t="s">
        <v>594</v>
      </c>
      <c r="L142" s="163"/>
      <c r="M142" s="163" t="s">
        <v>48</v>
      </c>
      <c r="N142" s="147" t="s">
        <v>149</v>
      </c>
      <c r="O142" s="79"/>
      <c r="P142" s="164">
        <v>5210000</v>
      </c>
    </row>
    <row r="143" spans="1:16" x14ac:dyDescent="0.25">
      <c r="A143" s="120">
        <v>5</v>
      </c>
      <c r="C143" s="163" t="s">
        <v>2181</v>
      </c>
      <c r="D143" s="79"/>
      <c r="E143" s="163" t="s">
        <v>2186</v>
      </c>
      <c r="F143" s="79"/>
      <c r="G143" s="79">
        <v>2016</v>
      </c>
      <c r="H143" s="163" t="s">
        <v>1068</v>
      </c>
      <c r="I143" s="79"/>
      <c r="J143" s="79"/>
      <c r="K143" s="163" t="s">
        <v>594</v>
      </c>
      <c r="L143" s="163"/>
      <c r="M143" s="163" t="s">
        <v>48</v>
      </c>
      <c r="N143" s="147" t="s">
        <v>149</v>
      </c>
      <c r="O143" s="79"/>
      <c r="P143" s="164">
        <v>5210000</v>
      </c>
    </row>
    <row r="144" spans="1:16" x14ac:dyDescent="0.25">
      <c r="A144" s="120">
        <v>6</v>
      </c>
      <c r="C144" s="163" t="s">
        <v>2181</v>
      </c>
      <c r="D144" s="79"/>
      <c r="E144" s="163" t="s">
        <v>2186</v>
      </c>
      <c r="F144" s="79"/>
      <c r="G144" s="79">
        <v>2016</v>
      </c>
      <c r="H144" s="163" t="s">
        <v>1068</v>
      </c>
      <c r="I144" s="79"/>
      <c r="J144" s="79"/>
      <c r="K144" s="163" t="s">
        <v>594</v>
      </c>
      <c r="L144" s="163"/>
      <c r="M144" s="163" t="s">
        <v>48</v>
      </c>
      <c r="N144" s="147" t="s">
        <v>149</v>
      </c>
      <c r="O144" s="79"/>
      <c r="P144" s="164">
        <v>5210000</v>
      </c>
    </row>
    <row r="145" spans="1:16" x14ac:dyDescent="0.25">
      <c r="A145" s="120">
        <v>7</v>
      </c>
      <c r="C145" s="163" t="s">
        <v>2181</v>
      </c>
      <c r="D145" s="79"/>
      <c r="E145" s="163" t="s">
        <v>2186</v>
      </c>
      <c r="F145" s="79"/>
      <c r="G145" s="79">
        <v>2016</v>
      </c>
      <c r="H145" s="163" t="s">
        <v>1068</v>
      </c>
      <c r="I145" s="79"/>
      <c r="J145" s="79"/>
      <c r="K145" s="163" t="s">
        <v>594</v>
      </c>
      <c r="L145" s="163"/>
      <c r="M145" s="163" t="s">
        <v>48</v>
      </c>
      <c r="N145" s="147" t="s">
        <v>149</v>
      </c>
      <c r="O145" s="79"/>
      <c r="P145" s="164">
        <v>5210000</v>
      </c>
    </row>
    <row r="146" spans="1:16" x14ac:dyDescent="0.25">
      <c r="A146" s="120">
        <v>8</v>
      </c>
      <c r="C146" s="163" t="s">
        <v>2181</v>
      </c>
      <c r="D146" s="79"/>
      <c r="E146" s="163" t="s">
        <v>2186</v>
      </c>
      <c r="F146" s="79"/>
      <c r="G146" s="79">
        <v>2016</v>
      </c>
      <c r="H146" s="163" t="s">
        <v>1068</v>
      </c>
      <c r="I146" s="79"/>
      <c r="J146" s="79"/>
      <c r="K146" s="163" t="s">
        <v>594</v>
      </c>
      <c r="L146" s="163"/>
      <c r="M146" s="163" t="s">
        <v>48</v>
      </c>
      <c r="N146" s="147" t="s">
        <v>149</v>
      </c>
      <c r="O146" s="79"/>
      <c r="P146" s="164">
        <v>5210000</v>
      </c>
    </row>
    <row r="147" spans="1:16" x14ac:dyDescent="0.25">
      <c r="A147" s="120">
        <v>1</v>
      </c>
      <c r="C147" s="163" t="s">
        <v>2181</v>
      </c>
      <c r="E147" s="163" t="s">
        <v>2185</v>
      </c>
      <c r="G147" s="79">
        <v>2016</v>
      </c>
      <c r="H147" s="163" t="s">
        <v>1068</v>
      </c>
      <c r="I147" s="79"/>
      <c r="J147" s="79"/>
      <c r="K147" s="163" t="s">
        <v>594</v>
      </c>
      <c r="L147" s="163"/>
      <c r="M147" s="163" t="s">
        <v>48</v>
      </c>
      <c r="N147" s="147" t="s">
        <v>149</v>
      </c>
      <c r="P147" s="162">
        <v>3790000</v>
      </c>
    </row>
    <row r="148" spans="1:16" x14ac:dyDescent="0.25">
      <c r="A148" s="45">
        <v>2</v>
      </c>
      <c r="C148" s="163" t="s">
        <v>2181</v>
      </c>
      <c r="E148" s="163" t="s">
        <v>2185</v>
      </c>
      <c r="F148" s="79"/>
      <c r="G148" s="79">
        <v>2016</v>
      </c>
      <c r="H148" s="163" t="s">
        <v>1068</v>
      </c>
      <c r="I148" s="79"/>
      <c r="J148" s="79"/>
      <c r="K148" s="163" t="s">
        <v>594</v>
      </c>
      <c r="L148" s="163"/>
      <c r="M148" s="163" t="s">
        <v>48</v>
      </c>
      <c r="N148" s="147" t="s">
        <v>149</v>
      </c>
      <c r="O148" s="79"/>
      <c r="P148" s="164">
        <v>3790000</v>
      </c>
    </row>
    <row r="149" spans="1:16" x14ac:dyDescent="0.25">
      <c r="A149" s="120">
        <v>3</v>
      </c>
      <c r="C149" s="163" t="s">
        <v>2181</v>
      </c>
      <c r="E149" s="163" t="s">
        <v>2185</v>
      </c>
      <c r="F149" s="79"/>
      <c r="G149" s="79">
        <v>2016</v>
      </c>
      <c r="H149" s="163" t="s">
        <v>1068</v>
      </c>
      <c r="I149" s="79"/>
      <c r="J149" s="79"/>
      <c r="K149" s="163" t="s">
        <v>594</v>
      </c>
      <c r="L149" s="163"/>
      <c r="M149" s="163" t="s">
        <v>48</v>
      </c>
      <c r="N149" s="147" t="s">
        <v>149</v>
      </c>
      <c r="O149" s="79"/>
      <c r="P149" s="164">
        <v>3790000</v>
      </c>
    </row>
    <row r="150" spans="1:16" x14ac:dyDescent="0.25">
      <c r="A150" s="120">
        <v>4</v>
      </c>
      <c r="C150" s="163" t="s">
        <v>2181</v>
      </c>
      <c r="E150" s="163" t="s">
        <v>2185</v>
      </c>
      <c r="F150" s="79"/>
      <c r="G150" s="79">
        <v>2016</v>
      </c>
      <c r="H150" s="163" t="s">
        <v>1068</v>
      </c>
      <c r="I150" s="79"/>
      <c r="J150" s="79"/>
      <c r="K150" s="163" t="s">
        <v>594</v>
      </c>
      <c r="L150" s="163"/>
      <c r="M150" s="163" t="s">
        <v>48</v>
      </c>
      <c r="N150" s="147" t="s">
        <v>149</v>
      </c>
      <c r="O150" s="79"/>
      <c r="P150" s="164">
        <v>3790000</v>
      </c>
    </row>
    <row r="151" spans="1:16" x14ac:dyDescent="0.25">
      <c r="A151" s="120">
        <v>5</v>
      </c>
      <c r="C151" s="163" t="s">
        <v>2181</v>
      </c>
      <c r="E151" s="163" t="s">
        <v>2185</v>
      </c>
      <c r="F151" s="79"/>
      <c r="G151" s="79">
        <v>2016</v>
      </c>
      <c r="H151" s="163" t="s">
        <v>1068</v>
      </c>
      <c r="I151" s="79"/>
      <c r="J151" s="79"/>
      <c r="K151" s="163" t="s">
        <v>594</v>
      </c>
      <c r="L151" s="163"/>
      <c r="M151" s="163" t="s">
        <v>48</v>
      </c>
      <c r="N151" s="147" t="s">
        <v>149</v>
      </c>
      <c r="O151" s="79"/>
      <c r="P151" s="164">
        <v>3790000</v>
      </c>
    </row>
    <row r="152" spans="1:16" x14ac:dyDescent="0.25">
      <c r="A152" s="120">
        <v>6</v>
      </c>
      <c r="C152" s="163" t="s">
        <v>2181</v>
      </c>
      <c r="E152" s="163" t="s">
        <v>2185</v>
      </c>
      <c r="F152" s="79"/>
      <c r="G152" s="79">
        <v>2016</v>
      </c>
      <c r="H152" s="163" t="s">
        <v>1068</v>
      </c>
      <c r="I152" s="79"/>
      <c r="J152" s="79"/>
      <c r="K152" s="163" t="s">
        <v>594</v>
      </c>
      <c r="L152" s="163"/>
      <c r="M152" s="163" t="s">
        <v>48</v>
      </c>
      <c r="N152" s="147" t="s">
        <v>149</v>
      </c>
      <c r="O152" s="79"/>
      <c r="P152" s="164">
        <v>3790000</v>
      </c>
    </row>
    <row r="153" spans="1:16" x14ac:dyDescent="0.25">
      <c r="A153" s="120">
        <v>7</v>
      </c>
      <c r="C153" s="163" t="s">
        <v>2181</v>
      </c>
      <c r="E153" s="163" t="s">
        <v>2185</v>
      </c>
      <c r="F153" s="79"/>
      <c r="G153" s="79">
        <v>2016</v>
      </c>
      <c r="H153" s="163" t="s">
        <v>1068</v>
      </c>
      <c r="I153" s="79"/>
      <c r="J153" s="79"/>
      <c r="K153" s="163" t="s">
        <v>594</v>
      </c>
      <c r="L153" s="163"/>
      <c r="M153" s="163" t="s">
        <v>48</v>
      </c>
      <c r="N153" s="147" t="s">
        <v>149</v>
      </c>
      <c r="O153" s="79"/>
      <c r="P153" s="164">
        <v>3790000</v>
      </c>
    </row>
    <row r="154" spans="1:16" x14ac:dyDescent="0.25">
      <c r="A154" s="45">
        <v>1</v>
      </c>
      <c r="C154" s="163" t="s">
        <v>2181</v>
      </c>
      <c r="E154" s="147" t="s">
        <v>1378</v>
      </c>
      <c r="G154" s="10">
        <v>2013</v>
      </c>
      <c r="I154" s="144" t="s">
        <v>2197</v>
      </c>
      <c r="K154" s="144" t="s">
        <v>521</v>
      </c>
      <c r="M154" s="163" t="s">
        <v>48</v>
      </c>
      <c r="N154" s="147" t="s">
        <v>149</v>
      </c>
      <c r="P154" s="162">
        <v>1235000</v>
      </c>
    </row>
    <row r="155" spans="1:16" x14ac:dyDescent="0.25">
      <c r="A155" s="45">
        <v>2</v>
      </c>
      <c r="C155" s="163" t="s">
        <v>2181</v>
      </c>
      <c r="E155" s="147" t="s">
        <v>1378</v>
      </c>
      <c r="G155" s="79">
        <v>2013</v>
      </c>
      <c r="I155" s="163" t="s">
        <v>2197</v>
      </c>
      <c r="K155" s="163" t="s">
        <v>521</v>
      </c>
      <c r="M155" s="163" t="s">
        <v>48</v>
      </c>
      <c r="N155" s="147" t="s">
        <v>149</v>
      </c>
      <c r="P155" s="164">
        <v>1235000</v>
      </c>
    </row>
    <row r="156" spans="1:16" x14ac:dyDescent="0.25">
      <c r="A156" s="120">
        <v>3</v>
      </c>
      <c r="C156" s="163" t="s">
        <v>2181</v>
      </c>
      <c r="E156" s="147" t="s">
        <v>1378</v>
      </c>
      <c r="G156" s="79">
        <v>2013</v>
      </c>
      <c r="I156" s="163" t="s">
        <v>2197</v>
      </c>
      <c r="K156" s="163" t="s">
        <v>521</v>
      </c>
      <c r="M156" s="163" t="s">
        <v>48</v>
      </c>
      <c r="N156" s="147" t="s">
        <v>149</v>
      </c>
      <c r="P156" s="164">
        <v>1235000</v>
      </c>
    </row>
    <row r="157" spans="1:16" x14ac:dyDescent="0.25">
      <c r="A157" s="120">
        <v>4</v>
      </c>
      <c r="C157" s="163" t="s">
        <v>2181</v>
      </c>
      <c r="E157" s="147" t="s">
        <v>1378</v>
      </c>
      <c r="G157" s="79">
        <v>2013</v>
      </c>
      <c r="I157" s="163" t="s">
        <v>2197</v>
      </c>
      <c r="K157" s="163" t="s">
        <v>521</v>
      </c>
      <c r="M157" s="163" t="s">
        <v>48</v>
      </c>
      <c r="N157" s="147" t="s">
        <v>149</v>
      </c>
      <c r="P157" s="164">
        <v>1235000</v>
      </c>
    </row>
    <row r="158" spans="1:16" x14ac:dyDescent="0.25">
      <c r="A158" s="120">
        <v>5</v>
      </c>
      <c r="C158" s="163" t="s">
        <v>2181</v>
      </c>
      <c r="E158" s="147" t="s">
        <v>1378</v>
      </c>
      <c r="G158" s="79">
        <v>2013</v>
      </c>
      <c r="I158" s="163" t="s">
        <v>2197</v>
      </c>
      <c r="K158" s="163" t="s">
        <v>521</v>
      </c>
      <c r="M158" s="163" t="s">
        <v>48</v>
      </c>
      <c r="N158" s="147" t="s">
        <v>149</v>
      </c>
      <c r="P158" s="164">
        <v>1235000</v>
      </c>
    </row>
    <row r="159" spans="1:16" x14ac:dyDescent="0.25">
      <c r="A159" s="120">
        <v>6</v>
      </c>
      <c r="C159" s="163" t="s">
        <v>2181</v>
      </c>
      <c r="E159" s="147" t="s">
        <v>1378</v>
      </c>
      <c r="G159" s="79">
        <v>2013</v>
      </c>
      <c r="I159" s="163" t="s">
        <v>2197</v>
      </c>
      <c r="K159" s="163" t="s">
        <v>521</v>
      </c>
      <c r="M159" s="163" t="s">
        <v>48</v>
      </c>
      <c r="N159" s="147" t="s">
        <v>149</v>
      </c>
      <c r="P159" s="164">
        <v>1235000</v>
      </c>
    </row>
    <row r="160" spans="1:16" x14ac:dyDescent="0.25">
      <c r="A160" s="120">
        <v>7</v>
      </c>
      <c r="C160" s="163" t="s">
        <v>2181</v>
      </c>
      <c r="E160" s="147" t="s">
        <v>1378</v>
      </c>
      <c r="G160" s="79">
        <v>2013</v>
      </c>
      <c r="I160" s="163" t="s">
        <v>2197</v>
      </c>
      <c r="K160" s="163" t="s">
        <v>521</v>
      </c>
      <c r="M160" s="163" t="s">
        <v>48</v>
      </c>
      <c r="N160" s="147" t="s">
        <v>149</v>
      </c>
      <c r="P160" s="164">
        <v>1235000</v>
      </c>
    </row>
    <row r="161" spans="1:16" x14ac:dyDescent="0.25">
      <c r="A161" s="120">
        <v>8</v>
      </c>
      <c r="C161" s="163" t="s">
        <v>2181</v>
      </c>
      <c r="E161" s="147" t="s">
        <v>1378</v>
      </c>
      <c r="G161" s="79">
        <v>2013</v>
      </c>
      <c r="I161" s="163" t="s">
        <v>2197</v>
      </c>
      <c r="K161" s="163" t="s">
        <v>521</v>
      </c>
      <c r="M161" s="163" t="s">
        <v>48</v>
      </c>
      <c r="N161" s="147" t="s">
        <v>149</v>
      </c>
      <c r="P161" s="164">
        <v>1235000</v>
      </c>
    </row>
    <row r="162" spans="1:16" x14ac:dyDescent="0.25">
      <c r="A162" s="120">
        <v>9</v>
      </c>
      <c r="C162" s="163" t="s">
        <v>2181</v>
      </c>
      <c r="E162" s="147" t="s">
        <v>1378</v>
      </c>
      <c r="G162" s="79">
        <v>2013</v>
      </c>
      <c r="I162" s="163" t="s">
        <v>2197</v>
      </c>
      <c r="K162" s="163" t="s">
        <v>521</v>
      </c>
      <c r="M162" s="163" t="s">
        <v>48</v>
      </c>
      <c r="N162" s="147" t="s">
        <v>149</v>
      </c>
      <c r="P162" s="164">
        <v>1235000</v>
      </c>
    </row>
    <row r="163" spans="1:16" x14ac:dyDescent="0.25">
      <c r="A163" s="120">
        <v>10</v>
      </c>
      <c r="C163" s="163" t="s">
        <v>2181</v>
      </c>
      <c r="E163" s="147" t="s">
        <v>1378</v>
      </c>
      <c r="G163" s="79">
        <v>2013</v>
      </c>
      <c r="I163" s="163" t="s">
        <v>2197</v>
      </c>
      <c r="K163" s="163" t="s">
        <v>521</v>
      </c>
      <c r="M163" s="163" t="s">
        <v>48</v>
      </c>
      <c r="N163" s="147" t="s">
        <v>149</v>
      </c>
      <c r="P163" s="164">
        <v>1235000</v>
      </c>
    </row>
    <row r="164" spans="1:16" x14ac:dyDescent="0.25">
      <c r="A164" s="120">
        <v>11</v>
      </c>
      <c r="C164" s="163" t="s">
        <v>2181</v>
      </c>
      <c r="E164" s="147" t="s">
        <v>1378</v>
      </c>
      <c r="G164" s="79">
        <v>2013</v>
      </c>
      <c r="I164" s="163" t="s">
        <v>2197</v>
      </c>
      <c r="K164" s="163" t="s">
        <v>521</v>
      </c>
      <c r="M164" s="163" t="s">
        <v>48</v>
      </c>
      <c r="N164" s="147" t="s">
        <v>149</v>
      </c>
      <c r="P164" s="164">
        <v>1235000</v>
      </c>
    </row>
    <row r="165" spans="1:16" x14ac:dyDescent="0.25">
      <c r="A165" s="120">
        <v>12</v>
      </c>
      <c r="C165" s="163" t="s">
        <v>2181</v>
      </c>
      <c r="E165" s="147" t="s">
        <v>1378</v>
      </c>
      <c r="G165" s="79">
        <v>2013</v>
      </c>
      <c r="I165" s="163" t="s">
        <v>2197</v>
      </c>
      <c r="K165" s="163" t="s">
        <v>521</v>
      </c>
      <c r="M165" s="163" t="s">
        <v>48</v>
      </c>
      <c r="N165" s="147" t="s">
        <v>149</v>
      </c>
      <c r="P165" s="164">
        <v>1235000</v>
      </c>
    </row>
    <row r="166" spans="1:16" x14ac:dyDescent="0.25">
      <c r="A166" s="120">
        <v>13</v>
      </c>
      <c r="C166" s="163" t="s">
        <v>2181</v>
      </c>
      <c r="E166" s="147" t="s">
        <v>1378</v>
      </c>
      <c r="G166" s="79">
        <v>2013</v>
      </c>
      <c r="I166" s="163" t="s">
        <v>2197</v>
      </c>
      <c r="K166" s="163" t="s">
        <v>521</v>
      </c>
      <c r="M166" s="163" t="s">
        <v>48</v>
      </c>
      <c r="N166" s="147" t="s">
        <v>149</v>
      </c>
      <c r="P166" s="164">
        <v>1235000</v>
      </c>
    </row>
    <row r="167" spans="1:16" x14ac:dyDescent="0.25">
      <c r="A167" s="120">
        <v>14</v>
      </c>
      <c r="C167" s="163" t="s">
        <v>2181</v>
      </c>
      <c r="E167" s="147" t="s">
        <v>1378</v>
      </c>
      <c r="G167" s="79">
        <v>2013</v>
      </c>
      <c r="I167" s="163" t="s">
        <v>2197</v>
      </c>
      <c r="K167" s="163" t="s">
        <v>521</v>
      </c>
      <c r="M167" s="163" t="s">
        <v>48</v>
      </c>
      <c r="N167" s="147" t="s">
        <v>149</v>
      </c>
      <c r="P167" s="164">
        <v>1235000</v>
      </c>
    </row>
    <row r="168" spans="1:16" x14ac:dyDescent="0.25">
      <c r="A168" s="120">
        <v>15</v>
      </c>
      <c r="C168" s="163" t="s">
        <v>2181</v>
      </c>
      <c r="E168" s="147" t="s">
        <v>1378</v>
      </c>
      <c r="G168" s="79">
        <v>2013</v>
      </c>
      <c r="I168" s="163" t="s">
        <v>2197</v>
      </c>
      <c r="K168" s="163" t="s">
        <v>521</v>
      </c>
      <c r="M168" s="163" t="s">
        <v>48</v>
      </c>
      <c r="N168" s="147" t="s">
        <v>149</v>
      </c>
      <c r="P168" s="164">
        <v>1235000</v>
      </c>
    </row>
    <row r="169" spans="1:16" x14ac:dyDescent="0.25">
      <c r="A169" s="120">
        <v>16</v>
      </c>
      <c r="C169" s="163" t="s">
        <v>2181</v>
      </c>
      <c r="E169" s="147" t="s">
        <v>1378</v>
      </c>
      <c r="G169" s="79">
        <v>2013</v>
      </c>
      <c r="I169" s="163" t="s">
        <v>2197</v>
      </c>
      <c r="K169" s="163" t="s">
        <v>521</v>
      </c>
      <c r="M169" s="163" t="s">
        <v>48</v>
      </c>
      <c r="N169" s="147" t="s">
        <v>149</v>
      </c>
      <c r="P169" s="164">
        <v>1235000</v>
      </c>
    </row>
    <row r="170" spans="1:16" x14ac:dyDescent="0.25">
      <c r="A170" s="120">
        <v>17</v>
      </c>
      <c r="C170" s="163" t="s">
        <v>2181</v>
      </c>
      <c r="E170" s="147" t="s">
        <v>1378</v>
      </c>
      <c r="G170" s="79">
        <v>2013</v>
      </c>
      <c r="I170" s="163" t="s">
        <v>2197</v>
      </c>
      <c r="K170" s="163" t="s">
        <v>521</v>
      </c>
      <c r="M170" s="163" t="s">
        <v>48</v>
      </c>
      <c r="N170" s="147" t="s">
        <v>149</v>
      </c>
      <c r="P170" s="164">
        <v>1235000</v>
      </c>
    </row>
    <row r="171" spans="1:16" x14ac:dyDescent="0.25">
      <c r="A171" s="45">
        <v>1</v>
      </c>
      <c r="C171" s="163" t="s">
        <v>2181</v>
      </c>
      <c r="E171" s="144" t="s">
        <v>1378</v>
      </c>
      <c r="G171" s="10">
        <v>2015</v>
      </c>
      <c r="I171" s="163" t="s">
        <v>2197</v>
      </c>
      <c r="J171" s="79"/>
      <c r="K171" s="163" t="s">
        <v>521</v>
      </c>
      <c r="L171" s="79"/>
      <c r="M171" s="163" t="s">
        <v>48</v>
      </c>
      <c r="N171" s="147" t="s">
        <v>149</v>
      </c>
      <c r="P171" s="162">
        <v>385000</v>
      </c>
    </row>
    <row r="172" spans="1:16" x14ac:dyDescent="0.25">
      <c r="A172" s="45">
        <v>2</v>
      </c>
      <c r="C172" s="163" t="s">
        <v>2181</v>
      </c>
      <c r="E172" s="163" t="s">
        <v>1378</v>
      </c>
      <c r="G172" s="79">
        <v>2015</v>
      </c>
      <c r="I172" s="163" t="s">
        <v>2197</v>
      </c>
      <c r="J172" s="79"/>
      <c r="K172" s="163" t="s">
        <v>521</v>
      </c>
      <c r="L172" s="79"/>
      <c r="M172" s="163" t="s">
        <v>48</v>
      </c>
      <c r="N172" s="147" t="s">
        <v>149</v>
      </c>
      <c r="P172" s="164">
        <v>385000</v>
      </c>
    </row>
    <row r="173" spans="1:16" x14ac:dyDescent="0.25">
      <c r="A173" s="120">
        <v>3</v>
      </c>
      <c r="C173" s="163" t="s">
        <v>2181</v>
      </c>
      <c r="E173" s="163" t="s">
        <v>1378</v>
      </c>
      <c r="G173" s="79">
        <v>2015</v>
      </c>
      <c r="I173" s="163" t="s">
        <v>2197</v>
      </c>
      <c r="J173" s="79"/>
      <c r="K173" s="163" t="s">
        <v>521</v>
      </c>
      <c r="L173" s="79"/>
      <c r="M173" s="163" t="s">
        <v>48</v>
      </c>
      <c r="N173" s="147" t="s">
        <v>149</v>
      </c>
      <c r="P173" s="164">
        <v>385000</v>
      </c>
    </row>
    <row r="174" spans="1:16" x14ac:dyDescent="0.25">
      <c r="A174" s="120">
        <v>4</v>
      </c>
      <c r="C174" s="163" t="s">
        <v>2181</v>
      </c>
      <c r="E174" s="163" t="s">
        <v>1378</v>
      </c>
      <c r="G174" s="79">
        <v>2015</v>
      </c>
      <c r="I174" s="163" t="s">
        <v>2197</v>
      </c>
      <c r="J174" s="79"/>
      <c r="K174" s="163" t="s">
        <v>521</v>
      </c>
      <c r="L174" s="79"/>
      <c r="M174" s="163" t="s">
        <v>48</v>
      </c>
      <c r="N174" s="147" t="s">
        <v>149</v>
      </c>
      <c r="P174" s="164">
        <v>385000</v>
      </c>
    </row>
    <row r="175" spans="1:16" x14ac:dyDescent="0.25">
      <c r="A175" s="120">
        <v>5</v>
      </c>
      <c r="C175" s="163" t="s">
        <v>2181</v>
      </c>
      <c r="E175" s="163" t="s">
        <v>1378</v>
      </c>
      <c r="G175" s="79">
        <v>2015</v>
      </c>
      <c r="I175" s="163" t="s">
        <v>2197</v>
      </c>
      <c r="J175" s="79"/>
      <c r="K175" s="163" t="s">
        <v>521</v>
      </c>
      <c r="L175" s="79"/>
      <c r="M175" s="163" t="s">
        <v>48</v>
      </c>
      <c r="N175" s="147" t="s">
        <v>149</v>
      </c>
      <c r="P175" s="164">
        <v>385000</v>
      </c>
    </row>
    <row r="176" spans="1:16" x14ac:dyDescent="0.25">
      <c r="A176" s="120">
        <v>6</v>
      </c>
      <c r="C176" s="163" t="s">
        <v>2181</v>
      </c>
      <c r="E176" s="163" t="s">
        <v>1378</v>
      </c>
      <c r="G176" s="79">
        <v>2015</v>
      </c>
      <c r="I176" s="163" t="s">
        <v>2197</v>
      </c>
      <c r="J176" s="79"/>
      <c r="K176" s="163" t="s">
        <v>521</v>
      </c>
      <c r="L176" s="79"/>
      <c r="M176" s="163" t="s">
        <v>48</v>
      </c>
      <c r="N176" s="147" t="s">
        <v>149</v>
      </c>
      <c r="P176" s="164">
        <v>385000</v>
      </c>
    </row>
    <row r="177" spans="1:16" x14ac:dyDescent="0.25">
      <c r="A177" s="120">
        <v>7</v>
      </c>
      <c r="C177" s="163" t="s">
        <v>2181</v>
      </c>
      <c r="E177" s="163" t="s">
        <v>1378</v>
      </c>
      <c r="G177" s="79">
        <v>2015</v>
      </c>
      <c r="I177" s="163" t="s">
        <v>2197</v>
      </c>
      <c r="J177" s="79"/>
      <c r="K177" s="163" t="s">
        <v>521</v>
      </c>
      <c r="L177" s="79"/>
      <c r="M177" s="163" t="s">
        <v>48</v>
      </c>
      <c r="N177" s="147" t="s">
        <v>149</v>
      </c>
      <c r="P177" s="164">
        <v>385000</v>
      </c>
    </row>
    <row r="178" spans="1:16" x14ac:dyDescent="0.25">
      <c r="A178" s="120">
        <v>8</v>
      </c>
      <c r="C178" s="163" t="s">
        <v>2181</v>
      </c>
      <c r="E178" s="163" t="s">
        <v>1378</v>
      </c>
      <c r="G178" s="79">
        <v>2015</v>
      </c>
      <c r="I178" s="163" t="s">
        <v>2197</v>
      </c>
      <c r="J178" s="79"/>
      <c r="K178" s="163" t="s">
        <v>521</v>
      </c>
      <c r="L178" s="79"/>
      <c r="M178" s="163" t="s">
        <v>48</v>
      </c>
      <c r="N178" s="147" t="s">
        <v>149</v>
      </c>
      <c r="P178" s="164">
        <v>385000</v>
      </c>
    </row>
    <row r="179" spans="1:16" x14ac:dyDescent="0.25">
      <c r="A179" s="120">
        <v>9</v>
      </c>
      <c r="C179" s="163" t="s">
        <v>2181</v>
      </c>
      <c r="E179" s="163" t="s">
        <v>1378</v>
      </c>
      <c r="G179" s="79">
        <v>2015</v>
      </c>
      <c r="I179" s="163" t="s">
        <v>2197</v>
      </c>
      <c r="J179" s="79"/>
      <c r="K179" s="163" t="s">
        <v>521</v>
      </c>
      <c r="L179" s="79"/>
      <c r="M179" s="163" t="s">
        <v>48</v>
      </c>
      <c r="N179" s="147" t="s">
        <v>149</v>
      </c>
      <c r="P179" s="164">
        <v>385000</v>
      </c>
    </row>
    <row r="180" spans="1:16" x14ac:dyDescent="0.25">
      <c r="A180" s="120">
        <v>10</v>
      </c>
      <c r="C180" s="163" t="s">
        <v>2181</v>
      </c>
      <c r="E180" s="163" t="s">
        <v>1378</v>
      </c>
      <c r="G180" s="79">
        <v>2015</v>
      </c>
      <c r="I180" s="163" t="s">
        <v>2197</v>
      </c>
      <c r="J180" s="79"/>
      <c r="K180" s="163" t="s">
        <v>521</v>
      </c>
      <c r="L180" s="79"/>
      <c r="M180" s="163" t="s">
        <v>48</v>
      </c>
      <c r="N180" s="147" t="s">
        <v>149</v>
      </c>
      <c r="P180" s="164">
        <v>385000</v>
      </c>
    </row>
    <row r="181" spans="1:16" x14ac:dyDescent="0.25">
      <c r="A181" s="120">
        <v>11</v>
      </c>
      <c r="C181" s="163" t="s">
        <v>2181</v>
      </c>
      <c r="E181" s="163" t="s">
        <v>1378</v>
      </c>
      <c r="G181" s="79">
        <v>2015</v>
      </c>
      <c r="I181" s="163" t="s">
        <v>2197</v>
      </c>
      <c r="J181" s="79"/>
      <c r="K181" s="163" t="s">
        <v>521</v>
      </c>
      <c r="L181" s="79"/>
      <c r="M181" s="163" t="s">
        <v>48</v>
      </c>
      <c r="N181" s="147" t="s">
        <v>149</v>
      </c>
      <c r="P181" s="164">
        <v>385000</v>
      </c>
    </row>
    <row r="182" spans="1:16" x14ac:dyDescent="0.25">
      <c r="A182" s="120">
        <v>12</v>
      </c>
      <c r="C182" s="163" t="s">
        <v>2181</v>
      </c>
      <c r="E182" s="163" t="s">
        <v>1378</v>
      </c>
      <c r="G182" s="79">
        <v>2015</v>
      </c>
      <c r="I182" s="163" t="s">
        <v>2197</v>
      </c>
      <c r="J182" s="79"/>
      <c r="K182" s="163" t="s">
        <v>521</v>
      </c>
      <c r="L182" s="79"/>
      <c r="M182" s="163" t="s">
        <v>48</v>
      </c>
      <c r="N182" s="147" t="s">
        <v>149</v>
      </c>
      <c r="P182" s="164">
        <v>385000</v>
      </c>
    </row>
    <row r="183" spans="1:16" x14ac:dyDescent="0.25">
      <c r="A183" s="120">
        <v>13</v>
      </c>
      <c r="C183" s="163" t="s">
        <v>2181</v>
      </c>
      <c r="E183" s="163" t="s">
        <v>1378</v>
      </c>
      <c r="G183" s="79">
        <v>2015</v>
      </c>
      <c r="I183" s="163" t="s">
        <v>2197</v>
      </c>
      <c r="J183" s="79"/>
      <c r="K183" s="163" t="s">
        <v>521</v>
      </c>
      <c r="L183" s="79"/>
      <c r="M183" s="163" t="s">
        <v>48</v>
      </c>
      <c r="N183" s="147" t="s">
        <v>149</v>
      </c>
      <c r="P183" s="164">
        <v>385000</v>
      </c>
    </row>
    <row r="184" spans="1:16" x14ac:dyDescent="0.25">
      <c r="A184" s="120">
        <v>14</v>
      </c>
      <c r="C184" s="163" t="s">
        <v>2181</v>
      </c>
      <c r="E184" s="163" t="s">
        <v>1378</v>
      </c>
      <c r="G184" s="79">
        <v>2015</v>
      </c>
      <c r="I184" s="163" t="s">
        <v>2197</v>
      </c>
      <c r="J184" s="79"/>
      <c r="K184" s="163" t="s">
        <v>521</v>
      </c>
      <c r="L184" s="79"/>
      <c r="M184" s="163" t="s">
        <v>48</v>
      </c>
      <c r="N184" s="147" t="s">
        <v>149</v>
      </c>
      <c r="P184" s="164">
        <v>385000</v>
      </c>
    </row>
    <row r="185" spans="1:16" x14ac:dyDescent="0.25">
      <c r="A185" s="120">
        <v>15</v>
      </c>
      <c r="C185" s="163" t="s">
        <v>2181</v>
      </c>
      <c r="E185" s="163" t="s">
        <v>1378</v>
      </c>
      <c r="G185" s="79">
        <v>2015</v>
      </c>
      <c r="I185" s="163" t="s">
        <v>2197</v>
      </c>
      <c r="J185" s="79"/>
      <c r="K185" s="163" t="s">
        <v>521</v>
      </c>
      <c r="L185" s="79"/>
      <c r="M185" s="163" t="s">
        <v>48</v>
      </c>
      <c r="N185" s="147" t="s">
        <v>149</v>
      </c>
      <c r="P185" s="164">
        <v>385000</v>
      </c>
    </row>
    <row r="186" spans="1:16" x14ac:dyDescent="0.25">
      <c r="A186" s="120">
        <v>16</v>
      </c>
      <c r="C186" s="163" t="s">
        <v>2181</v>
      </c>
      <c r="E186" s="163" t="s">
        <v>1378</v>
      </c>
      <c r="G186" s="79">
        <v>2015</v>
      </c>
      <c r="I186" s="163" t="s">
        <v>2197</v>
      </c>
      <c r="J186" s="79"/>
      <c r="K186" s="163" t="s">
        <v>521</v>
      </c>
      <c r="L186" s="79"/>
      <c r="M186" s="163" t="s">
        <v>48</v>
      </c>
      <c r="N186" s="147" t="s">
        <v>149</v>
      </c>
      <c r="P186" s="164">
        <v>385000</v>
      </c>
    </row>
    <row r="187" spans="1:16" x14ac:dyDescent="0.25">
      <c r="A187" s="120">
        <v>17</v>
      </c>
      <c r="C187" s="163" t="s">
        <v>2181</v>
      </c>
      <c r="E187" s="163" t="s">
        <v>1378</v>
      </c>
      <c r="G187" s="79">
        <v>2015</v>
      </c>
      <c r="I187" s="163" t="s">
        <v>2197</v>
      </c>
      <c r="J187" s="79"/>
      <c r="K187" s="163" t="s">
        <v>521</v>
      </c>
      <c r="L187" s="79"/>
      <c r="M187" s="163" t="s">
        <v>48</v>
      </c>
      <c r="N187" s="147" t="s">
        <v>149</v>
      </c>
      <c r="P187" s="164">
        <v>385000</v>
      </c>
    </row>
    <row r="188" spans="1:16" x14ac:dyDescent="0.25">
      <c r="A188" s="120">
        <v>18</v>
      </c>
      <c r="C188" s="163" t="s">
        <v>2181</v>
      </c>
      <c r="E188" s="163" t="s">
        <v>1378</v>
      </c>
      <c r="G188" s="79">
        <v>2015</v>
      </c>
      <c r="I188" s="163" t="s">
        <v>2197</v>
      </c>
      <c r="J188" s="79"/>
      <c r="K188" s="163" t="s">
        <v>521</v>
      </c>
      <c r="L188" s="79"/>
      <c r="M188" s="163" t="s">
        <v>48</v>
      </c>
      <c r="N188" s="147" t="s">
        <v>149</v>
      </c>
      <c r="P188" s="164">
        <v>385000</v>
      </c>
    </row>
    <row r="189" spans="1:16" x14ac:dyDescent="0.25">
      <c r="A189" s="120">
        <v>19</v>
      </c>
      <c r="C189" s="163" t="s">
        <v>2181</v>
      </c>
      <c r="E189" s="163" t="s">
        <v>1378</v>
      </c>
      <c r="G189" s="79">
        <v>2015</v>
      </c>
      <c r="I189" s="163" t="s">
        <v>2197</v>
      </c>
      <c r="J189" s="79"/>
      <c r="K189" s="163" t="s">
        <v>521</v>
      </c>
      <c r="L189" s="79"/>
      <c r="M189" s="163" t="s">
        <v>48</v>
      </c>
      <c r="N189" s="147" t="s">
        <v>149</v>
      </c>
      <c r="P189" s="164">
        <v>385000</v>
      </c>
    </row>
  </sheetData>
  <sheetProtection sheet="1" formatCells="0" formatColumns="0" formatRows="0" sort="0" autoFilter="0" pivotTables="0"/>
  <protectedRanges>
    <protectedRange sqref="A1:Q1048576" name="Range1"/>
  </protectedRanges>
  <autoFilter ref="A12:Q189"/>
  <mergeCells count="15">
    <mergeCell ref="R1:R2"/>
    <mergeCell ref="S1:T1"/>
    <mergeCell ref="I9:I10"/>
    <mergeCell ref="A9:A10"/>
    <mergeCell ref="B9:B10"/>
    <mergeCell ref="C9:F9"/>
    <mergeCell ref="G9:G10"/>
    <mergeCell ref="H9:H10"/>
    <mergeCell ref="Q9:Q10"/>
    <mergeCell ref="J9:J10"/>
    <mergeCell ref="K9:K10"/>
    <mergeCell ref="L9:L10"/>
    <mergeCell ref="M9:M10"/>
    <mergeCell ref="N9:N10"/>
    <mergeCell ref="O9:P9"/>
  </mergeCells>
  <conditionalFormatting sqref="A13 A15 A17 A19">
    <cfRule type="expression" dxfId="40" priority="8">
      <formula>$A13</formula>
    </cfRule>
  </conditionalFormatting>
  <conditionalFormatting sqref="B13">
    <cfRule type="expression" dxfId="39" priority="9">
      <formula>$A13</formula>
    </cfRule>
  </conditionalFormatting>
  <conditionalFormatting sqref="C13">
    <cfRule type="expression" dxfId="38" priority="10">
      <formula>$A13</formula>
    </cfRule>
  </conditionalFormatting>
  <conditionalFormatting sqref="D13">
    <cfRule type="expression" dxfId="37" priority="11">
      <formula>$A13</formula>
    </cfRule>
  </conditionalFormatting>
  <conditionalFormatting sqref="E13:E20">
    <cfRule type="expression" dxfId="36" priority="12">
      <formula>$A13</formula>
    </cfRule>
  </conditionalFormatting>
  <conditionalFormatting sqref="F13">
    <cfRule type="expression" dxfId="35" priority="13">
      <formula>$A13</formula>
    </cfRule>
  </conditionalFormatting>
  <conditionalFormatting sqref="G13:G20">
    <cfRule type="expression" dxfId="34" priority="14">
      <formula>$A13</formula>
    </cfRule>
  </conditionalFormatting>
  <conditionalFormatting sqref="H13">
    <cfRule type="expression" dxfId="33" priority="15">
      <formula>$A13</formula>
    </cfRule>
  </conditionalFormatting>
  <conditionalFormatting sqref="I13">
    <cfRule type="expression" dxfId="32" priority="16">
      <formula>$A13</formula>
    </cfRule>
  </conditionalFormatting>
  <conditionalFormatting sqref="J13">
    <cfRule type="expression" dxfId="31" priority="17">
      <formula>$A13</formula>
    </cfRule>
  </conditionalFormatting>
  <conditionalFormatting sqref="K13:K20">
    <cfRule type="expression" dxfId="30" priority="18">
      <formula>$A13</formula>
    </cfRule>
  </conditionalFormatting>
  <conditionalFormatting sqref="L13:L20">
    <cfRule type="expression" dxfId="29" priority="19">
      <formula>$A13</formula>
    </cfRule>
  </conditionalFormatting>
  <conditionalFormatting sqref="M13:M20">
    <cfRule type="expression" dxfId="28" priority="20">
      <formula>$A13</formula>
    </cfRule>
  </conditionalFormatting>
  <conditionalFormatting sqref="N13:N20">
    <cfRule type="expression" dxfId="27" priority="21">
      <formula>$A13</formula>
    </cfRule>
  </conditionalFormatting>
  <conditionalFormatting sqref="O13:O20">
    <cfRule type="expression" dxfId="26" priority="22">
      <formula>$A13</formula>
    </cfRule>
  </conditionalFormatting>
  <conditionalFormatting sqref="P13:P20">
    <cfRule type="expression" dxfId="25" priority="23">
      <formula>$A13</formula>
    </cfRule>
  </conditionalFormatting>
  <conditionalFormatting sqref="Q13">
    <cfRule type="expression" dxfId="24" priority="24">
      <formula>$A13</formula>
    </cfRule>
  </conditionalFormatting>
  <conditionalFormatting sqref="E13:E20">
    <cfRule type="expression" dxfId="23" priority="7">
      <formula>$A$13</formula>
    </cfRule>
  </conditionalFormatting>
  <conditionalFormatting sqref="C14:C29">
    <cfRule type="expression" dxfId="22" priority="6">
      <formula>$A14</formula>
    </cfRule>
  </conditionalFormatting>
  <conditionalFormatting sqref="E21:E29">
    <cfRule type="expression" dxfId="21" priority="5">
      <formula>$A$13</formula>
    </cfRule>
  </conditionalFormatting>
  <conditionalFormatting sqref="L30">
    <cfRule type="expression" dxfId="20" priority="4">
      <formula>$A$13</formula>
    </cfRule>
  </conditionalFormatting>
  <conditionalFormatting sqref="L31">
    <cfRule type="expression" dxfId="19" priority="3">
      <formula>$A$13</formula>
    </cfRule>
  </conditionalFormatting>
  <conditionalFormatting sqref="L32:L138">
    <cfRule type="expression" dxfId="18" priority="2">
      <formula>$A$13</formula>
    </cfRule>
  </conditionalFormatting>
  <conditionalFormatting sqref="E154:E170">
    <cfRule type="expression" dxfId="17" priority="1">
      <formula>$A$13</formula>
    </cfRule>
  </conditionalFormatting>
  <dataValidations count="1">
    <dataValidation type="list" showInputMessage="1" showErrorMessage="1" sqref="A1">
      <formula1>$A$2:$A$6</formula1>
    </dataValidation>
  </dataValidations>
  <pageMargins left="0.39370078740157" right="0.39370078740157" top="0.78740157480314998" bottom="0.39370078740157" header="0.31496062992126" footer="0.31496062992126"/>
  <pageSetup paperSize="300" scale="4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3"/>
  <sheetViews>
    <sheetView topLeftCell="A7" workbookViewId="0">
      <selection activeCell="J17" sqref="J17"/>
    </sheetView>
  </sheetViews>
  <sheetFormatPr defaultColWidth="9.28515625" defaultRowHeight="15" x14ac:dyDescent="0.25"/>
  <cols>
    <col min="1" max="1" width="7.28515625" style="1" customWidth="1"/>
    <col min="2" max="2" width="20.7109375" style="10" customWidth="1"/>
    <col min="3" max="3" width="5.7109375" style="10" customWidth="1"/>
    <col min="4" max="4" width="18.7109375" style="10" customWidth="1"/>
    <col min="5" max="5" width="25.7109375" style="10" customWidth="1"/>
    <col min="6" max="6" width="5.7109375" style="10" customWidth="1"/>
    <col min="7" max="7" width="8.7109375" style="10" customWidth="1"/>
    <col min="8" max="13" width="20.7109375" style="10" customWidth="1"/>
    <col min="14" max="14" width="15.7109375" style="10" customWidth="1"/>
    <col min="15" max="15" width="5.7109375" style="32" customWidth="1"/>
    <col min="16" max="16" width="18.7109375" style="31" customWidth="1"/>
    <col min="17" max="17" width="20.7109375" style="10" customWidth="1"/>
    <col min="18" max="18" width="9.28515625" style="1"/>
  </cols>
  <sheetData>
    <row r="1" spans="1:17" x14ac:dyDescent="0.25">
      <c r="B1" s="9" t="s">
        <v>111</v>
      </c>
      <c r="J1" s="22" t="s">
        <v>112</v>
      </c>
      <c r="O1" s="36"/>
      <c r="P1" s="33"/>
    </row>
    <row r="2" spans="1:17" x14ac:dyDescent="0.25">
      <c r="B2" s="10" t="s">
        <v>42</v>
      </c>
      <c r="C2" s="18" t="s">
        <v>43</v>
      </c>
      <c r="J2" s="10" t="str">
        <f>IF(A1=1,"KKI. 03",IF(A1=2,"KKI. 04",IF(A1=3,"KKI. 06",IF(A1=4,"KKI. 07",""))))&amp;" - KERTAS KERJA INVENTARISASI - KONDISI "&amp;UPPER(IF(A1=1,"Baik",IF(A1=2,"Kurang Baik",IF(A1=3,"Rusak Berat",IF(A1=4,"Tidak Ditemukan","")))))</f>
        <v xml:space="preserve"> - KERTAS KERJA INVENTARISASI - KONDISI </v>
      </c>
    </row>
    <row r="3" spans="1:17" x14ac:dyDescent="0.25">
      <c r="A3" s="21">
        <v>1</v>
      </c>
      <c r="B3" s="10" t="s">
        <v>44</v>
      </c>
      <c r="C3" s="18" t="s">
        <v>45</v>
      </c>
    </row>
    <row r="4" spans="1:17" x14ac:dyDescent="0.25">
      <c r="A4" s="21">
        <v>2</v>
      </c>
      <c r="B4" s="10" t="s">
        <v>46</v>
      </c>
      <c r="C4" s="10" t="str">
        <f>'22'!C4</f>
        <v>Bidang Kependudukan</v>
      </c>
    </row>
    <row r="5" spans="1:17" x14ac:dyDescent="0.25">
      <c r="A5" s="21">
        <v>3</v>
      </c>
      <c r="B5" s="10" t="s">
        <v>48</v>
      </c>
      <c r="C5" s="10" t="str">
        <f>'22'!C5</f>
        <v>Dinas Pemberdayaan Perempuan, Perlindungan Anak, Pengendalian Penduduk dan KB</v>
      </c>
    </row>
    <row r="6" spans="1:17" x14ac:dyDescent="0.25">
      <c r="A6" s="21">
        <v>4</v>
      </c>
      <c r="B6" s="10" t="s">
        <v>49</v>
      </c>
      <c r="C6" s="10" t="str">
        <f>'22'!C6</f>
        <v>Dinas Pemberdayaan Perempuan, Perlindungan Anak, Pengendalian Penduduk dan KB</v>
      </c>
    </row>
    <row r="7" spans="1:17" x14ac:dyDescent="0.25">
      <c r="A7" s="1">
        <v>1050</v>
      </c>
      <c r="B7" s="10" t="s">
        <v>50</v>
      </c>
      <c r="C7" s="10" t="str">
        <f>'22'!C7</f>
        <v>Dinas Pemberdayaan Perempuan, Perlindungan Anak, Pengendalian Penduduk dan KB</v>
      </c>
    </row>
    <row r="8" spans="1:17" x14ac:dyDescent="0.25">
      <c r="A8" s="1" t="s">
        <v>113</v>
      </c>
    </row>
    <row r="9" spans="1:17" ht="15" customHeight="1" x14ac:dyDescent="0.25">
      <c r="A9" s="183" t="s">
        <v>51</v>
      </c>
      <c r="B9" s="183" t="s">
        <v>80</v>
      </c>
      <c r="C9" s="184" t="s">
        <v>81</v>
      </c>
      <c r="D9" s="185"/>
      <c r="E9" s="185"/>
      <c r="F9" s="186"/>
      <c r="G9" s="183" t="s">
        <v>82</v>
      </c>
      <c r="H9" s="183" t="s">
        <v>83</v>
      </c>
      <c r="I9" s="183" t="s">
        <v>84</v>
      </c>
      <c r="J9" s="190" t="s">
        <v>85</v>
      </c>
      <c r="K9" s="183" t="s">
        <v>86</v>
      </c>
      <c r="L9" s="189" t="s">
        <v>87</v>
      </c>
      <c r="M9" s="183" t="s">
        <v>88</v>
      </c>
      <c r="N9" s="183" t="s">
        <v>89</v>
      </c>
      <c r="O9" s="183" t="s">
        <v>90</v>
      </c>
      <c r="P9" s="183"/>
      <c r="Q9" s="183" t="s">
        <v>91</v>
      </c>
    </row>
    <row r="10" spans="1:17" x14ac:dyDescent="0.25">
      <c r="A10" s="183"/>
      <c r="B10" s="183"/>
      <c r="C10" s="17" t="s">
        <v>98</v>
      </c>
      <c r="D10" s="19" t="s">
        <v>99</v>
      </c>
      <c r="E10" s="19" t="s">
        <v>100</v>
      </c>
      <c r="F10" s="19" t="s">
        <v>101</v>
      </c>
      <c r="G10" s="183"/>
      <c r="H10" s="183"/>
      <c r="I10" s="183"/>
      <c r="J10" s="191"/>
      <c r="K10" s="183"/>
      <c r="L10" s="189"/>
      <c r="M10" s="183"/>
      <c r="N10" s="183"/>
      <c r="O10" s="37" t="s">
        <v>102</v>
      </c>
      <c r="P10" s="35" t="s">
        <v>103</v>
      </c>
      <c r="Q10" s="183"/>
    </row>
    <row r="11" spans="1:17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8">
        <f>SUBTOTAL(9, O13:O1063)</f>
        <v>0</v>
      </c>
      <c r="P11" s="34">
        <f>SUBTOTAL(9, P13:P1063)</f>
        <v>0</v>
      </c>
      <c r="Q11" s="14"/>
    </row>
    <row r="12" spans="1:17" s="10" customFormat="1" x14ac:dyDescent="0.25">
      <c r="A12" s="12">
        <v>1</v>
      </c>
      <c r="B12" s="16">
        <v>2</v>
      </c>
      <c r="C12" s="12">
        <v>3</v>
      </c>
      <c r="D12" s="16">
        <v>4</v>
      </c>
      <c r="E12" s="12">
        <v>5</v>
      </c>
      <c r="F12" s="16">
        <v>6</v>
      </c>
      <c r="G12" s="12">
        <v>7</v>
      </c>
      <c r="H12" s="16">
        <v>8</v>
      </c>
      <c r="I12" s="12">
        <v>9</v>
      </c>
      <c r="J12" s="16">
        <v>10</v>
      </c>
      <c r="K12" s="12">
        <v>11</v>
      </c>
      <c r="L12" s="16">
        <v>12</v>
      </c>
      <c r="M12" s="12">
        <v>13</v>
      </c>
      <c r="N12" s="16">
        <v>14</v>
      </c>
      <c r="O12" s="16">
        <v>15</v>
      </c>
      <c r="P12" s="12">
        <v>16</v>
      </c>
      <c r="Q12" s="12">
        <v>17</v>
      </c>
    </row>
    <row r="13" spans="1:17" x14ac:dyDescent="0.25">
      <c r="A13" s="1">
        <v>1</v>
      </c>
    </row>
    <row r="14" spans="1:17" x14ac:dyDescent="0.25">
      <c r="A14" s="1" t="str">
        <f>IF(B14&lt;&gt;"", A13+1, "")</f>
        <v/>
      </c>
    </row>
    <row r="1063" spans="1:2" x14ac:dyDescent="0.25">
      <c r="A1063" s="1" t="s">
        <v>114</v>
      </c>
      <c r="B1063" s="10" t="s">
        <v>114</v>
      </c>
    </row>
  </sheetData>
  <sheetProtection formatCells="0" formatColumns="0" formatRows="0" insertColumns="0" insertRows="0" insertHyperlinks="0" deleteColumns="0" deleteRows="0" sort="0" autoFilter="0" pivotTables="0"/>
  <autoFilter ref="A12:Q12"/>
  <mergeCells count="13">
    <mergeCell ref="M9:M10"/>
    <mergeCell ref="N9:N10"/>
    <mergeCell ref="O9:P9"/>
    <mergeCell ref="Q9:Q10"/>
    <mergeCell ref="A9:A10"/>
    <mergeCell ref="B9:B10"/>
    <mergeCell ref="C9:F9"/>
    <mergeCell ref="G9:G10"/>
    <mergeCell ref="H9:H10"/>
    <mergeCell ref="I9:I10"/>
    <mergeCell ref="J9:J10"/>
    <mergeCell ref="K9:K10"/>
    <mergeCell ref="L9:L10"/>
  </mergeCells>
  <conditionalFormatting sqref="A13">
    <cfRule type="expression" dxfId="16" priority="1">
      <formula>$A13</formula>
    </cfRule>
  </conditionalFormatting>
  <conditionalFormatting sqref="B13">
    <cfRule type="expression" dxfId="15" priority="2">
      <formula>$A13</formula>
    </cfRule>
  </conditionalFormatting>
  <conditionalFormatting sqref="C13">
    <cfRule type="expression" dxfId="14" priority="3">
      <formula>$A13</formula>
    </cfRule>
  </conditionalFormatting>
  <conditionalFormatting sqref="D13">
    <cfRule type="expression" dxfId="13" priority="4">
      <formula>$A13</formula>
    </cfRule>
  </conditionalFormatting>
  <conditionalFormatting sqref="E13">
    <cfRule type="expression" dxfId="12" priority="5">
      <formula>$A13</formula>
    </cfRule>
  </conditionalFormatting>
  <conditionalFormatting sqref="F13">
    <cfRule type="expression" dxfId="11" priority="6">
      <formula>$A13</formula>
    </cfRule>
  </conditionalFormatting>
  <conditionalFormatting sqref="G13">
    <cfRule type="expression" dxfId="10" priority="7">
      <formula>$A13</formula>
    </cfRule>
  </conditionalFormatting>
  <conditionalFormatting sqref="H13">
    <cfRule type="expression" dxfId="9" priority="8">
      <formula>$A13</formula>
    </cfRule>
  </conditionalFormatting>
  <conditionalFormatting sqref="I13">
    <cfRule type="expression" dxfId="8" priority="9">
      <formula>$A13</formula>
    </cfRule>
  </conditionalFormatting>
  <conditionalFormatting sqref="J13">
    <cfRule type="expression" dxfId="7" priority="10">
      <formula>$A13</formula>
    </cfRule>
  </conditionalFormatting>
  <conditionalFormatting sqref="K13">
    <cfRule type="expression" dxfId="6" priority="11">
      <formula>$A13</formula>
    </cfRule>
  </conditionalFormatting>
  <conditionalFormatting sqref="L13">
    <cfRule type="expression" dxfId="5" priority="12">
      <formula>$A13</formula>
    </cfRule>
  </conditionalFormatting>
  <conditionalFormatting sqref="M13">
    <cfRule type="expression" dxfId="4" priority="13">
      <formula>$A13</formula>
    </cfRule>
  </conditionalFormatting>
  <conditionalFormatting sqref="N13">
    <cfRule type="expression" dxfId="3" priority="14">
      <formula>$A13</formula>
    </cfRule>
  </conditionalFormatting>
  <conditionalFormatting sqref="O13">
    <cfRule type="expression" dxfId="2" priority="15">
      <formula>$A13</formula>
    </cfRule>
  </conditionalFormatting>
  <conditionalFormatting sqref="P13">
    <cfRule type="expression" dxfId="1" priority="16">
      <formula>$A13</formula>
    </cfRule>
  </conditionalFormatting>
  <conditionalFormatting sqref="Q13">
    <cfRule type="expression" dxfId="0" priority="17">
      <formula>$A13</formula>
    </cfRule>
  </conditionalFormatting>
  <dataValidations count="1">
    <dataValidation type="list" showInputMessage="1" showErrorMessage="1" sqref="A1">
      <formula1>$A$2:$A$6</formula1>
    </dataValidation>
  </dataValidations>
  <pageMargins left="0.39370078740157" right="0.39370078740157" top="0.78740157480314998" bottom="0.39370078740157" header="0.31496062992126" footer="0.31496062992126"/>
  <pageSetup paperSize="300" scale="48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4" workbookViewId="0">
      <selection activeCell="K15" sqref="K15"/>
    </sheetView>
  </sheetViews>
  <sheetFormatPr defaultRowHeight="15" x14ac:dyDescent="0.25"/>
  <cols>
    <col min="1" max="1" width="5.7109375" style="43" customWidth="1"/>
    <col min="2" max="2" width="30.7109375" style="25" customWidth="1"/>
    <col min="3" max="3" width="15.7109375" style="39" customWidth="1"/>
    <col min="4" max="4" width="25.7109375" style="28" customWidth="1"/>
    <col min="5" max="5" width="5.7109375" style="25" customWidth="1"/>
    <col min="6" max="6" width="9.28515625" style="25" customWidth="1"/>
  </cols>
  <sheetData>
    <row r="1" spans="1:6" ht="60" customHeight="1" x14ac:dyDescent="0.25"/>
    <row r="2" spans="1:6" x14ac:dyDescent="0.25">
      <c r="A2" s="194" t="s">
        <v>116</v>
      </c>
      <c r="B2" s="194"/>
      <c r="C2" s="194"/>
      <c r="D2" s="194"/>
      <c r="E2" s="194"/>
    </row>
    <row r="3" spans="1:6" x14ac:dyDescent="0.25">
      <c r="A3" s="194" t="str">
        <f>"PADA "&amp;UPPER(parameter!B5)</f>
        <v>PADA DINAS PEMBERDAYAAN PEREMPUAN, PERLINDUNGAN ANAK, PENGENDALIAN PENDUDUK DAN KB</v>
      </c>
      <c r="B3" s="194"/>
      <c r="C3" s="194"/>
      <c r="D3" s="194"/>
      <c r="E3" s="194"/>
    </row>
    <row r="4" spans="1:6" x14ac:dyDescent="0.25">
      <c r="A4" s="194"/>
      <c r="B4" s="194"/>
      <c r="C4" s="194"/>
      <c r="D4" s="194"/>
      <c r="E4" s="194"/>
    </row>
    <row r="6" spans="1:6" ht="45" customHeight="1" x14ac:dyDescent="0.25">
      <c r="A6" s="192" t="str">
        <f>"Pada hari "&amp;parameter!B1&amp;" tanggal "&amp;parameter!B2&amp;" bulan "&amp;parameter!B3&amp;" tahun Dua Ribu Dua Puluh Dua, telah dilaksanakan Inventarisasi Barang Milik Daerah pada "&amp;PROPER(parameter!B5)&amp;" per 31 Desember 2021. "</f>
        <v xml:space="preserve">Pada hari  tanggal  bulan  tahun Dua Ribu Dua Puluh Dua, telah dilaksanakan Inventarisasi Barang Milik Daerah pada Dinas Pemberdayaan Perempuan, Perlindungan Anak, Pengendalian Penduduk Dan Kb per 31 Desember 2021. </v>
      </c>
      <c r="B6" s="192"/>
      <c r="C6" s="192"/>
      <c r="D6" s="192"/>
      <c r="E6" s="192"/>
      <c r="F6" s="27"/>
    </row>
    <row r="7" spans="1:6" ht="30" customHeight="1" x14ac:dyDescent="0.25">
      <c r="A7" s="192" t="s">
        <v>117</v>
      </c>
      <c r="B7" s="192"/>
      <c r="C7" s="192"/>
      <c r="D7" s="192"/>
      <c r="E7" s="192"/>
      <c r="F7" s="27"/>
    </row>
    <row r="8" spans="1:6" x14ac:dyDescent="0.25">
      <c r="A8" s="44" t="s">
        <v>118</v>
      </c>
      <c r="B8" s="25" t="s">
        <v>119</v>
      </c>
    </row>
    <row r="9" spans="1:6" x14ac:dyDescent="0.25">
      <c r="A9" s="44"/>
      <c r="B9" s="195" t="s">
        <v>93</v>
      </c>
      <c r="C9" s="195" t="s">
        <v>120</v>
      </c>
      <c r="D9" s="195"/>
    </row>
    <row r="10" spans="1:6" x14ac:dyDescent="0.25">
      <c r="A10" s="44"/>
      <c r="B10" s="195"/>
      <c r="C10" s="40" t="s">
        <v>48</v>
      </c>
      <c r="D10" s="29" t="s">
        <v>121</v>
      </c>
    </row>
    <row r="11" spans="1:6" x14ac:dyDescent="0.25">
      <c r="A11" s="44"/>
      <c r="B11" s="26" t="s">
        <v>122</v>
      </c>
      <c r="C11" s="41">
        <f>'22'!AH3</f>
        <v>0</v>
      </c>
      <c r="D11" s="30">
        <f>'22'!AI3</f>
        <v>0</v>
      </c>
    </row>
    <row r="12" spans="1:6" x14ac:dyDescent="0.25">
      <c r="A12" s="44"/>
      <c r="B12" s="26" t="s">
        <v>123</v>
      </c>
      <c r="C12" s="41">
        <f>'22'!AH4</f>
        <v>1020</v>
      </c>
      <c r="D12" s="30">
        <f>'22'!AI4</f>
        <v>9871748476</v>
      </c>
    </row>
    <row r="13" spans="1:6" x14ac:dyDescent="0.25">
      <c r="A13" s="44"/>
      <c r="B13" s="26" t="s">
        <v>124</v>
      </c>
      <c r="C13" s="41">
        <f>'22'!AH5</f>
        <v>25</v>
      </c>
      <c r="D13" s="30">
        <f>'22'!AI5</f>
        <v>5957219493</v>
      </c>
    </row>
    <row r="14" spans="1:6" x14ac:dyDescent="0.25">
      <c r="A14" s="44"/>
      <c r="B14" s="26" t="s">
        <v>125</v>
      </c>
      <c r="C14" s="41">
        <f>'22'!AH6</f>
        <v>5</v>
      </c>
      <c r="D14" s="30">
        <f>'22'!AI6</f>
        <v>65202200</v>
      </c>
    </row>
    <row r="15" spans="1:6" x14ac:dyDescent="0.25">
      <c r="A15" s="44"/>
      <c r="B15" s="26" t="s">
        <v>126</v>
      </c>
      <c r="C15" s="41">
        <f>'22'!AH7</f>
        <v>0</v>
      </c>
      <c r="D15" s="30">
        <f>'22'!AI7</f>
        <v>0</v>
      </c>
    </row>
    <row r="16" spans="1:6" x14ac:dyDescent="0.25">
      <c r="A16" s="44"/>
      <c r="B16" s="26" t="s">
        <v>127</v>
      </c>
      <c r="C16" s="41">
        <f>'22'!AH8</f>
        <v>0</v>
      </c>
      <c r="D16" s="30">
        <f>'22'!AI8</f>
        <v>0</v>
      </c>
    </row>
    <row r="17" spans="1:4" x14ac:dyDescent="0.25">
      <c r="A17" s="44"/>
      <c r="B17" s="26" t="s">
        <v>90</v>
      </c>
      <c r="C17" s="41">
        <f>SUM(C11:C16)</f>
        <v>1050</v>
      </c>
      <c r="D17" s="30">
        <f>SUM(D11:D16)</f>
        <v>15894170169</v>
      </c>
    </row>
    <row r="18" spans="1:4" x14ac:dyDescent="0.25">
      <c r="A18" s="44" t="s">
        <v>128</v>
      </c>
      <c r="B18" s="25" t="s">
        <v>129</v>
      </c>
    </row>
    <row r="19" spans="1:4" x14ac:dyDescent="0.25">
      <c r="A19" s="44"/>
      <c r="B19" s="195" t="s">
        <v>93</v>
      </c>
      <c r="C19" s="195" t="s">
        <v>120</v>
      </c>
      <c r="D19" s="195"/>
    </row>
    <row r="20" spans="1:4" x14ac:dyDescent="0.25">
      <c r="A20" s="44"/>
      <c r="B20" s="195"/>
      <c r="C20" s="40" t="s">
        <v>48</v>
      </c>
      <c r="D20" s="29" t="s">
        <v>121</v>
      </c>
    </row>
    <row r="21" spans="1:4" x14ac:dyDescent="0.25">
      <c r="A21" s="44"/>
      <c r="B21" s="26" t="s">
        <v>122</v>
      </c>
      <c r="C21" s="41">
        <f>+'kk3'!S3</f>
        <v>0</v>
      </c>
      <c r="D21" s="30">
        <f>+'kk3'!T3</f>
        <v>0</v>
      </c>
    </row>
    <row r="22" spans="1:4" x14ac:dyDescent="0.25">
      <c r="A22" s="44"/>
      <c r="B22" s="26" t="s">
        <v>123</v>
      </c>
      <c r="C22" s="41">
        <f>+'kk3'!S4</f>
        <v>0</v>
      </c>
      <c r="D22" s="30">
        <f>+'kk3'!T4</f>
        <v>0</v>
      </c>
    </row>
    <row r="23" spans="1:4" x14ac:dyDescent="0.25">
      <c r="A23" s="44"/>
      <c r="B23" s="26" t="s">
        <v>124</v>
      </c>
      <c r="C23" s="41">
        <f>+'kk3'!S5</f>
        <v>0</v>
      </c>
      <c r="D23" s="30">
        <f>+'kk3'!T5</f>
        <v>0</v>
      </c>
    </row>
    <row r="24" spans="1:4" x14ac:dyDescent="0.25">
      <c r="A24" s="44"/>
      <c r="B24" s="26" t="s">
        <v>125</v>
      </c>
      <c r="C24" s="41">
        <f>+'kk3'!S6</f>
        <v>0</v>
      </c>
      <c r="D24" s="30">
        <f>+'kk3'!T6</f>
        <v>0</v>
      </c>
    </row>
    <row r="25" spans="1:4" x14ac:dyDescent="0.25">
      <c r="A25" s="44"/>
      <c r="B25" s="26" t="s">
        <v>126</v>
      </c>
      <c r="C25" s="41">
        <f>+'kk3'!S7</f>
        <v>0</v>
      </c>
      <c r="D25" s="30">
        <f>+'kk3'!T7</f>
        <v>0</v>
      </c>
    </row>
    <row r="26" spans="1:4" x14ac:dyDescent="0.25">
      <c r="A26" s="44"/>
      <c r="B26" s="26" t="s">
        <v>127</v>
      </c>
      <c r="C26" s="41">
        <f>+'kk3'!S8</f>
        <v>0</v>
      </c>
      <c r="D26" s="30">
        <f>+'kk3'!T8</f>
        <v>0</v>
      </c>
    </row>
    <row r="27" spans="1:4" x14ac:dyDescent="0.25">
      <c r="A27" s="44"/>
      <c r="B27" s="26" t="s">
        <v>90</v>
      </c>
      <c r="C27" s="41">
        <f>SUM(C21:C26)</f>
        <v>0</v>
      </c>
      <c r="D27" s="30">
        <f>SUM(D21:D26)</f>
        <v>0</v>
      </c>
    </row>
    <row r="28" spans="1:4" x14ac:dyDescent="0.25">
      <c r="A28" s="44" t="s">
        <v>130</v>
      </c>
      <c r="B28" s="25" t="s">
        <v>131</v>
      </c>
    </row>
    <row r="29" spans="1:4" x14ac:dyDescent="0.25">
      <c r="A29" s="44"/>
      <c r="B29" s="195" t="s">
        <v>93</v>
      </c>
      <c r="C29" s="195" t="s">
        <v>120</v>
      </c>
      <c r="D29" s="195"/>
    </row>
    <row r="30" spans="1:4" x14ac:dyDescent="0.25">
      <c r="A30" s="44"/>
      <c r="B30" s="195"/>
      <c r="C30" s="40" t="s">
        <v>48</v>
      </c>
      <c r="D30" s="29" t="s">
        <v>121</v>
      </c>
    </row>
    <row r="31" spans="1:4" x14ac:dyDescent="0.25">
      <c r="A31" s="44"/>
      <c r="B31" s="26" t="s">
        <v>122</v>
      </c>
      <c r="C31" s="41">
        <f>'22'!AJ3</f>
        <v>0</v>
      </c>
      <c r="D31" s="30">
        <f>'22'!AK3</f>
        <v>0</v>
      </c>
    </row>
    <row r="32" spans="1:4" x14ac:dyDescent="0.25">
      <c r="A32" s="44"/>
      <c r="B32" s="26" t="s">
        <v>123</v>
      </c>
      <c r="C32" s="41">
        <f>'22'!AJ4</f>
        <v>352</v>
      </c>
      <c r="D32" s="30">
        <f>'22'!AK4</f>
        <v>5056140940</v>
      </c>
    </row>
    <row r="33" spans="1:4" x14ac:dyDescent="0.25">
      <c r="A33" s="44"/>
      <c r="B33" s="26" t="s">
        <v>124</v>
      </c>
      <c r="C33" s="41">
        <f>'22'!AJ5</f>
        <v>0</v>
      </c>
      <c r="D33" s="30">
        <f>'22'!AK5</f>
        <v>0</v>
      </c>
    </row>
    <row r="34" spans="1:4" x14ac:dyDescent="0.25">
      <c r="A34" s="44"/>
      <c r="B34" s="26" t="s">
        <v>125</v>
      </c>
      <c r="C34" s="41">
        <f>'22'!AJ6</f>
        <v>0</v>
      </c>
      <c r="D34" s="30">
        <f>'22'!AK6</f>
        <v>0</v>
      </c>
    </row>
    <row r="35" spans="1:4" x14ac:dyDescent="0.25">
      <c r="A35" s="44"/>
      <c r="B35" s="26" t="s">
        <v>126</v>
      </c>
      <c r="C35" s="41">
        <f>'22'!AJ7</f>
        <v>0</v>
      </c>
      <c r="D35" s="30">
        <f>'22'!AK7</f>
        <v>0</v>
      </c>
    </row>
    <row r="36" spans="1:4" x14ac:dyDescent="0.25">
      <c r="A36" s="44"/>
      <c r="B36" s="26" t="s">
        <v>127</v>
      </c>
      <c r="C36" s="41">
        <f>'22'!AJ8</f>
        <v>0</v>
      </c>
      <c r="D36" s="30">
        <f>'22'!AK8</f>
        <v>0</v>
      </c>
    </row>
    <row r="37" spans="1:4" x14ac:dyDescent="0.25">
      <c r="A37" s="44"/>
      <c r="B37" s="26" t="s">
        <v>90</v>
      </c>
      <c r="C37" s="41">
        <f>SUM(C31:C36)</f>
        <v>352</v>
      </c>
      <c r="D37" s="30">
        <f>SUM(D31:D36)</f>
        <v>5056140940</v>
      </c>
    </row>
    <row r="38" spans="1:4" x14ac:dyDescent="0.25">
      <c r="A38" s="44" t="s">
        <v>132</v>
      </c>
      <c r="B38" s="25" t="s">
        <v>133</v>
      </c>
    </row>
    <row r="39" spans="1:4" x14ac:dyDescent="0.25">
      <c r="A39" s="44"/>
      <c r="B39" s="195" t="s">
        <v>93</v>
      </c>
      <c r="C39" s="195" t="s">
        <v>120</v>
      </c>
      <c r="D39" s="195"/>
    </row>
    <row r="40" spans="1:4" x14ac:dyDescent="0.25">
      <c r="A40" s="44"/>
      <c r="B40" s="195"/>
      <c r="C40" s="40" t="s">
        <v>48</v>
      </c>
      <c r="D40" s="29" t="s">
        <v>134</v>
      </c>
    </row>
    <row r="41" spans="1:4" x14ac:dyDescent="0.25">
      <c r="A41" s="44"/>
      <c r="B41" s="26" t="s">
        <v>122</v>
      </c>
      <c r="C41" s="41">
        <f>'22'!AL3</f>
        <v>0</v>
      </c>
      <c r="D41" s="30">
        <f>'22'!AM3</f>
        <v>0</v>
      </c>
    </row>
    <row r="42" spans="1:4" x14ac:dyDescent="0.25">
      <c r="A42" s="44"/>
      <c r="B42" s="26" t="s">
        <v>123</v>
      </c>
      <c r="C42" s="41">
        <f>'22'!AL4</f>
        <v>170</v>
      </c>
      <c r="D42" s="30">
        <f>'22'!AM4</f>
        <v>1819332240</v>
      </c>
    </row>
    <row r="43" spans="1:4" x14ac:dyDescent="0.25">
      <c r="A43" s="44"/>
      <c r="B43" s="26" t="s">
        <v>124</v>
      </c>
      <c r="C43" s="41">
        <f>'22'!AL5</f>
        <v>0</v>
      </c>
      <c r="D43" s="30">
        <f>'22'!AM5</f>
        <v>0</v>
      </c>
    </row>
    <row r="44" spans="1:4" x14ac:dyDescent="0.25">
      <c r="A44" s="44"/>
      <c r="B44" s="26" t="s">
        <v>125</v>
      </c>
      <c r="C44" s="41">
        <f>'22'!AL6</f>
        <v>0</v>
      </c>
      <c r="D44" s="30">
        <f>'22'!AM6</f>
        <v>0</v>
      </c>
    </row>
    <row r="45" spans="1:4" x14ac:dyDescent="0.25">
      <c r="A45" s="44"/>
      <c r="B45" s="26" t="s">
        <v>126</v>
      </c>
      <c r="C45" s="41">
        <f>'22'!AL7</f>
        <v>0</v>
      </c>
      <c r="D45" s="30">
        <f>'22'!AM7</f>
        <v>0</v>
      </c>
    </row>
    <row r="46" spans="1:4" x14ac:dyDescent="0.25">
      <c r="A46" s="44"/>
      <c r="B46" s="26" t="s">
        <v>127</v>
      </c>
      <c r="C46" s="41">
        <f>'22'!AL8</f>
        <v>0</v>
      </c>
      <c r="D46" s="30">
        <f>'22'!AM8</f>
        <v>0</v>
      </c>
    </row>
    <row r="47" spans="1:4" x14ac:dyDescent="0.25">
      <c r="A47" s="44"/>
      <c r="B47" s="26" t="s">
        <v>90</v>
      </c>
      <c r="C47" s="41">
        <f>SUM(C41:C46)</f>
        <v>170</v>
      </c>
      <c r="D47" s="30">
        <f>SUM(D41:D46)</f>
        <v>1819332240</v>
      </c>
    </row>
    <row r="48" spans="1:4" x14ac:dyDescent="0.25">
      <c r="A48" s="44" t="s">
        <v>135</v>
      </c>
      <c r="B48" s="25" t="s">
        <v>136</v>
      </c>
    </row>
    <row r="49" spans="1:4" x14ac:dyDescent="0.25">
      <c r="A49" s="44"/>
      <c r="B49" s="195" t="s">
        <v>93</v>
      </c>
      <c r="C49" s="195" t="s">
        <v>120</v>
      </c>
      <c r="D49" s="195"/>
    </row>
    <row r="50" spans="1:4" x14ac:dyDescent="0.25">
      <c r="A50" s="44"/>
      <c r="B50" s="195"/>
      <c r="C50" s="40" t="s">
        <v>48</v>
      </c>
      <c r="D50" s="29" t="s">
        <v>121</v>
      </c>
    </row>
    <row r="51" spans="1:4" x14ac:dyDescent="0.25">
      <c r="A51" s="44"/>
      <c r="B51" s="26" t="s">
        <v>122</v>
      </c>
      <c r="C51" s="41">
        <f>'22'!AN3</f>
        <v>0</v>
      </c>
      <c r="D51" s="30">
        <f>'22'!AO3</f>
        <v>0</v>
      </c>
    </row>
    <row r="52" spans="1:4" x14ac:dyDescent="0.25">
      <c r="A52" s="44"/>
      <c r="B52" s="26" t="s">
        <v>123</v>
      </c>
      <c r="C52" s="41">
        <f>'22'!AN4</f>
        <v>54</v>
      </c>
      <c r="D52" s="30">
        <f>'22'!AO4</f>
        <v>654993500</v>
      </c>
    </row>
    <row r="53" spans="1:4" x14ac:dyDescent="0.25">
      <c r="A53" s="44"/>
      <c r="B53" s="26" t="s">
        <v>124</v>
      </c>
      <c r="C53" s="41">
        <f>'22'!AN5</f>
        <v>0</v>
      </c>
      <c r="D53" s="30">
        <f>'22'!AO5</f>
        <v>0</v>
      </c>
    </row>
    <row r="54" spans="1:4" x14ac:dyDescent="0.25">
      <c r="A54" s="44"/>
      <c r="B54" s="26" t="s">
        <v>125</v>
      </c>
      <c r="C54" s="41">
        <f>'22'!AN6</f>
        <v>0</v>
      </c>
      <c r="D54" s="30">
        <f>'22'!AO6</f>
        <v>0</v>
      </c>
    </row>
    <row r="55" spans="1:4" x14ac:dyDescent="0.25">
      <c r="A55" s="44"/>
      <c r="B55" s="26" t="s">
        <v>126</v>
      </c>
      <c r="C55" s="41">
        <f>'22'!AN7</f>
        <v>0</v>
      </c>
      <c r="D55" s="30">
        <f>'22'!AO7</f>
        <v>0</v>
      </c>
    </row>
    <row r="56" spans="1:4" x14ac:dyDescent="0.25">
      <c r="A56" s="44"/>
      <c r="B56" s="26" t="s">
        <v>127</v>
      </c>
      <c r="C56" s="41">
        <f>'22'!AN8</f>
        <v>0</v>
      </c>
      <c r="D56" s="30">
        <f>'22'!AO8</f>
        <v>0</v>
      </c>
    </row>
    <row r="57" spans="1:4" x14ac:dyDescent="0.25">
      <c r="A57" s="44"/>
      <c r="B57" s="26" t="s">
        <v>90</v>
      </c>
      <c r="C57" s="41">
        <f>SUM(C51:C56)</f>
        <v>54</v>
      </c>
      <c r="D57" s="30">
        <f>SUM(D51:D56)</f>
        <v>654993500</v>
      </c>
    </row>
    <row r="58" spans="1:4" x14ac:dyDescent="0.25">
      <c r="A58" s="44" t="s">
        <v>137</v>
      </c>
      <c r="B58" s="25" t="s">
        <v>138</v>
      </c>
    </row>
    <row r="59" spans="1:4" x14ac:dyDescent="0.25">
      <c r="A59" s="44"/>
      <c r="B59" s="195" t="s">
        <v>93</v>
      </c>
      <c r="C59" s="195" t="s">
        <v>120</v>
      </c>
      <c r="D59" s="195"/>
    </row>
    <row r="60" spans="1:4" x14ac:dyDescent="0.25">
      <c r="A60" s="44"/>
      <c r="B60" s="195"/>
      <c r="C60" s="40" t="s">
        <v>48</v>
      </c>
      <c r="D60" s="29" t="s">
        <v>121</v>
      </c>
    </row>
    <row r="61" spans="1:4" x14ac:dyDescent="0.25">
      <c r="A61" s="44"/>
      <c r="B61" s="26" t="s">
        <v>122</v>
      </c>
      <c r="C61" s="41">
        <f>'22'!AP3</f>
        <v>0</v>
      </c>
      <c r="D61" s="30">
        <f>'22'!AQ3</f>
        <v>0</v>
      </c>
    </row>
    <row r="62" spans="1:4" x14ac:dyDescent="0.25">
      <c r="A62" s="44"/>
      <c r="B62" s="26" t="s">
        <v>123</v>
      </c>
      <c r="C62" s="41">
        <f>'22'!AP4</f>
        <v>36</v>
      </c>
      <c r="D62" s="30">
        <f>'22'!AQ4</f>
        <v>166360050</v>
      </c>
    </row>
    <row r="63" spans="1:4" x14ac:dyDescent="0.25">
      <c r="A63" s="44"/>
      <c r="B63" s="26" t="s">
        <v>124</v>
      </c>
      <c r="C63" s="41">
        <f>'22'!AP5</f>
        <v>0</v>
      </c>
      <c r="D63" s="30">
        <f>'22'!AQ5</f>
        <v>0</v>
      </c>
    </row>
    <row r="64" spans="1:4" x14ac:dyDescent="0.25">
      <c r="A64" s="44"/>
      <c r="B64" s="26" t="s">
        <v>125</v>
      </c>
      <c r="C64" s="41">
        <f>'22'!AP6</f>
        <v>0</v>
      </c>
      <c r="D64" s="30">
        <f>'22'!AQ6</f>
        <v>0</v>
      </c>
    </row>
    <row r="65" spans="1:6" x14ac:dyDescent="0.25">
      <c r="A65" s="44"/>
      <c r="B65" s="26" t="s">
        <v>126</v>
      </c>
      <c r="C65" s="41">
        <f>'22'!AP7</f>
        <v>0</v>
      </c>
      <c r="D65" s="30">
        <f>'22'!AQ7</f>
        <v>0</v>
      </c>
    </row>
    <row r="66" spans="1:6" x14ac:dyDescent="0.25">
      <c r="A66" s="44"/>
      <c r="B66" s="26" t="s">
        <v>127</v>
      </c>
      <c r="C66" s="41">
        <f>'22'!AP8</f>
        <v>0</v>
      </c>
      <c r="D66" s="30">
        <f>'22'!AQ8</f>
        <v>0</v>
      </c>
    </row>
    <row r="67" spans="1:6" x14ac:dyDescent="0.25">
      <c r="A67" s="44"/>
      <c r="B67" s="26" t="s">
        <v>90</v>
      </c>
      <c r="C67" s="41">
        <f>SUM(C61:C66)</f>
        <v>36</v>
      </c>
      <c r="D67" s="30">
        <f>SUM(D61:D66)</f>
        <v>166360050</v>
      </c>
    </row>
    <row r="69" spans="1:6" ht="45" customHeight="1" x14ac:dyDescent="0.25">
      <c r="A69" s="192" t="s">
        <v>139</v>
      </c>
      <c r="B69" s="192"/>
      <c r="C69" s="192"/>
      <c r="D69" s="192"/>
      <c r="E69" s="192"/>
      <c r="F69" s="27"/>
    </row>
    <row r="71" spans="1:6" x14ac:dyDescent="0.25">
      <c r="C71" s="39" t="s">
        <v>140</v>
      </c>
    </row>
    <row r="72" spans="1:6" x14ac:dyDescent="0.25">
      <c r="A72" s="193" t="s">
        <v>141</v>
      </c>
      <c r="B72" s="193"/>
    </row>
    <row r="73" spans="1:6" x14ac:dyDescent="0.25">
      <c r="A73" s="43" t="str">
        <f>parameter!B7</f>
        <v>Kepala</v>
      </c>
      <c r="C73" s="42" t="str">
        <f>parameter!B12</f>
        <v>Pengurus Barang</v>
      </c>
    </row>
    <row r="74" spans="1:6" x14ac:dyDescent="0.25">
      <c r="A74" s="193" t="str">
        <f>"selaku "&amp;parameter!B9</f>
        <v xml:space="preserve">selaku </v>
      </c>
      <c r="B74" s="193"/>
    </row>
    <row r="79" spans="1:6" x14ac:dyDescent="0.25">
      <c r="A79" s="43" t="str">
        <f>parameter!B6</f>
        <v xml:space="preserve"> </v>
      </c>
      <c r="C79" s="42" t="str">
        <f>parameter!B11</f>
        <v xml:space="preserve"> </v>
      </c>
    </row>
    <row r="80" spans="1:6" x14ac:dyDescent="0.25">
      <c r="A80" s="43" t="str">
        <f>"NIP. "&amp;parameter!B8</f>
        <v xml:space="preserve">NIP.  </v>
      </c>
      <c r="C80" s="42" t="str">
        <f>"NIP. "&amp;parameter!B13</f>
        <v xml:space="preserve">NIP.  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C59:D59"/>
    <mergeCell ref="A3:E4"/>
    <mergeCell ref="A6:E6"/>
    <mergeCell ref="A7:E7"/>
    <mergeCell ref="A69:E69"/>
    <mergeCell ref="A74:B74"/>
    <mergeCell ref="A2:E2"/>
    <mergeCell ref="B49:B50"/>
    <mergeCell ref="B19:B20"/>
    <mergeCell ref="B59:B60"/>
    <mergeCell ref="A72:B72"/>
    <mergeCell ref="B9:B10"/>
    <mergeCell ref="B29:B30"/>
    <mergeCell ref="B39:B40"/>
    <mergeCell ref="C9:D9"/>
    <mergeCell ref="C19:D19"/>
    <mergeCell ref="C29:D29"/>
    <mergeCell ref="C39:D39"/>
    <mergeCell ref="C49:D49"/>
  </mergeCells>
  <printOptions horizontalCentered="1"/>
  <pageMargins left="0.78740157480314998" right="0.78740157480314998" top="0.78740157480314998" bottom="0.59055118110236005" header="0.31496062992126" footer="0.31496062992126"/>
  <pageSetup paperSize="300" orientation="portrait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petunjuk</vt:lpstr>
      <vt:lpstr>parameter</vt:lpstr>
      <vt:lpstr>kk1</vt:lpstr>
      <vt:lpstr>22</vt:lpstr>
      <vt:lpstr>kk3</vt:lpstr>
      <vt:lpstr>kk4-7</vt:lpstr>
      <vt:lpstr>bast</vt:lpstr>
      <vt:lpstr>'22'!Print_Area</vt:lpstr>
      <vt:lpstr>'kk1'!Print_Area</vt:lpstr>
      <vt:lpstr>'kk3'!Print_Area</vt:lpstr>
      <vt:lpstr>'kk4-7'!Print_Area</vt:lpstr>
      <vt:lpstr>'22'!Print_Titles</vt:lpstr>
      <vt:lpstr>'kk1'!Print_Titles</vt:lpstr>
      <vt:lpstr>'kk3'!Print_Titles</vt:lpstr>
      <vt:lpstr>'kk4-7'!Print_Titles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yudiastri</dc:creator>
  <cp:keywords/>
  <dc:description/>
  <cp:lastModifiedBy>User</cp:lastModifiedBy>
  <cp:lastPrinted>2022-07-13T02:00:52Z</cp:lastPrinted>
  <dcterms:created xsi:type="dcterms:W3CDTF">2015-06-05T18:17:20Z</dcterms:created>
  <dcterms:modified xsi:type="dcterms:W3CDTF">2022-09-08T03:40:03Z</dcterms:modified>
  <cp:category/>
</cp:coreProperties>
</file>